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705" windowWidth="14805" windowHeight="7410"/>
  </bookViews>
  <sheets>
    <sheet name="Фасады Клеаф" sheetId="7" r:id="rId1"/>
    <sheet name="Бланк" sheetId="2" state="hidden" r:id="rId2"/>
    <sheet name="kopir" sheetId="4" state="hidden" r:id="rId3"/>
    <sheet name="Спецификация" sheetId="6" state="hidden" r:id="rId4"/>
    <sheet name="Исх дан мат и усл" sheetId="10" state="hidden" r:id="rId5"/>
  </sheets>
  <definedNames>
    <definedName name="_xlnm._FilterDatabase" localSheetId="1" hidden="1">Бланк!$Q$2:$AM$2</definedName>
    <definedName name="_xlnm._FilterDatabase" localSheetId="0" hidden="1">'Фасады Клеаф'!$B$9:$L$42</definedName>
    <definedName name="Группа">'Фасады Клеаф'!#REF!</definedName>
    <definedName name="декор">'Фасады Клеаф'!#REF!</definedName>
    <definedName name="Декоры">'Фасады Клеаф'!#REF!</definedName>
    <definedName name="Категория">'Фасады Клеаф'!#REF!</definedName>
    <definedName name="Материал">'Фасады Клеаф'!#REF!</definedName>
    <definedName name="Тип">'Фасады Клеаф'!#REF!</definedName>
    <definedName name="Типфиленка">'Фасады Клеаф'!#REF!</definedName>
    <definedName name="Типфиленки">'Фасады Клеаф'!#REF!</definedName>
    <definedName name="филенка">'Фасады Клеаф'!#REF!</definedName>
  </definedNames>
  <calcPr calcId="145621"/>
</workbook>
</file>

<file path=xl/calcChain.xml><?xml version="1.0" encoding="utf-8"?>
<calcChain xmlns="http://schemas.openxmlformats.org/spreadsheetml/2006/main">
  <c r="AF90" i="2" l="1"/>
  <c r="AF87" i="2"/>
  <c r="AF84" i="2"/>
  <c r="AF81" i="2"/>
  <c r="AF78" i="2"/>
  <c r="AF75" i="2"/>
  <c r="AF72" i="2"/>
  <c r="AF69" i="2"/>
  <c r="AF66" i="2"/>
  <c r="AF63" i="2"/>
  <c r="AF60" i="2"/>
  <c r="I39" i="7" l="1"/>
  <c r="A39" i="7" l="1"/>
  <c r="A38" i="7"/>
  <c r="I38" i="7" s="1"/>
  <c r="A37" i="7"/>
  <c r="I37" i="7" s="1"/>
  <c r="A36" i="7"/>
  <c r="I36" i="7" s="1"/>
  <c r="A35" i="7"/>
  <c r="I35" i="7" s="1"/>
  <c r="A34" i="7"/>
  <c r="I34" i="7" s="1"/>
  <c r="A33" i="7"/>
  <c r="I33" i="7" s="1"/>
  <c r="A32" i="7"/>
  <c r="I32" i="7" s="1"/>
  <c r="A31" i="7"/>
  <c r="I31" i="7" s="1"/>
  <c r="A30" i="7"/>
  <c r="I30" i="7" s="1"/>
  <c r="A29" i="7"/>
  <c r="I29" i="7" s="1"/>
  <c r="A28" i="7"/>
  <c r="I28" i="7" s="1"/>
  <c r="A27" i="7"/>
  <c r="I27" i="7" s="1"/>
  <c r="A26" i="7"/>
  <c r="I26" i="7" s="1"/>
  <c r="A25" i="7"/>
  <c r="I25" i="7" s="1"/>
  <c r="A24" i="7"/>
  <c r="I24" i="7" s="1"/>
  <c r="A23" i="7"/>
  <c r="I23" i="7" s="1"/>
  <c r="A22" i="7"/>
  <c r="I22" i="7" s="1"/>
  <c r="A21" i="7"/>
  <c r="I21" i="7" s="1"/>
  <c r="A20" i="7"/>
  <c r="I20" i="7" s="1"/>
  <c r="A19" i="7"/>
  <c r="I19" i="7" s="1"/>
  <c r="A18" i="7"/>
  <c r="I18" i="7" s="1"/>
  <c r="A17" i="7"/>
  <c r="I17" i="7" s="1"/>
  <c r="A16" i="7"/>
  <c r="I16" i="7" s="1"/>
  <c r="A15" i="7"/>
  <c r="I15" i="7" s="1"/>
  <c r="A14" i="7"/>
  <c r="I14" i="7" s="1"/>
  <c r="A13" i="7"/>
  <c r="I13" i="7" s="1"/>
  <c r="A12" i="7"/>
  <c r="I12" i="7" s="1"/>
  <c r="A11" i="7"/>
  <c r="I11" i="7" s="1"/>
  <c r="A10" i="7"/>
  <c r="I10" i="7" s="1"/>
  <c r="AH39" i="7" l="1"/>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F32" i="10"/>
  <c r="I32" i="10"/>
  <c r="C89" i="7"/>
  <c r="D89" i="7" s="1"/>
  <c r="C88" i="7"/>
  <c r="C87" i="7"/>
  <c r="D87" i="7" s="1"/>
  <c r="C86" i="7"/>
  <c r="C85" i="7"/>
  <c r="D85" i="7" s="1"/>
  <c r="C84" i="7"/>
  <c r="C83" i="7"/>
  <c r="D83" i="7" s="1"/>
  <c r="C82" i="7"/>
  <c r="C81" i="7"/>
  <c r="D81" i="7" s="1"/>
  <c r="C80" i="7"/>
  <c r="C79" i="7"/>
  <c r="D79" i="7" s="1"/>
  <c r="C78" i="7"/>
  <c r="C77" i="7"/>
  <c r="D77" i="7" s="1"/>
  <c r="C76" i="7"/>
  <c r="C75" i="7"/>
  <c r="D75" i="7" s="1"/>
  <c r="C74" i="7"/>
  <c r="C73" i="7"/>
  <c r="D73" i="7" s="1"/>
  <c r="C72" i="7"/>
  <c r="C71" i="7"/>
  <c r="D71" i="7" s="1"/>
  <c r="C70" i="7"/>
  <c r="C69" i="7"/>
  <c r="D69" i="7" s="1"/>
  <c r="C68" i="7"/>
  <c r="C67" i="7"/>
  <c r="D67" i="7" s="1"/>
  <c r="C66" i="7"/>
  <c r="C65" i="7"/>
  <c r="F65" i="7" s="1"/>
  <c r="C64" i="7"/>
  <c r="C63" i="7"/>
  <c r="F63" i="7" s="1"/>
  <c r="C62" i="7"/>
  <c r="C61" i="7"/>
  <c r="F61" i="7" s="1"/>
  <c r="C60" i="7"/>
  <c r="C59" i="7"/>
  <c r="F59" i="7" s="1"/>
  <c r="T39" i="7"/>
  <c r="T38" i="7"/>
  <c r="T37" i="7"/>
  <c r="T36" i="7"/>
  <c r="T35" i="7"/>
  <c r="T34" i="7"/>
  <c r="T33" i="7"/>
  <c r="T32" i="7"/>
  <c r="T31" i="7"/>
  <c r="T30" i="7"/>
  <c r="T29" i="7"/>
  <c r="T28" i="7"/>
  <c r="T27" i="7"/>
  <c r="T26" i="7"/>
  <c r="T25" i="7"/>
  <c r="T24" i="7"/>
  <c r="T23" i="7"/>
  <c r="T22" i="7"/>
  <c r="T21" i="7"/>
  <c r="T20" i="7"/>
  <c r="T19" i="7"/>
  <c r="T18" i="7"/>
  <c r="T17" i="7"/>
  <c r="T16" i="7"/>
  <c r="T15" i="7"/>
  <c r="T14" i="7"/>
  <c r="T13" i="7"/>
  <c r="T12" i="7"/>
  <c r="T11" i="7"/>
  <c r="T10" i="7"/>
  <c r="AH41" i="7" l="1"/>
  <c r="AF41" i="7"/>
  <c r="K60" i="7"/>
  <c r="I60" i="7"/>
  <c r="J60" i="7"/>
  <c r="H60" i="7"/>
  <c r="K62" i="7"/>
  <c r="I62" i="7"/>
  <c r="J62" i="7"/>
  <c r="H62" i="7"/>
  <c r="K64" i="7"/>
  <c r="I64" i="7"/>
  <c r="J64" i="7"/>
  <c r="H64" i="7"/>
  <c r="K66" i="7"/>
  <c r="I66" i="7"/>
  <c r="J66" i="7"/>
  <c r="H66" i="7"/>
  <c r="K68" i="7"/>
  <c r="I68" i="7"/>
  <c r="G68" i="7"/>
  <c r="J68" i="7"/>
  <c r="H68" i="7"/>
  <c r="F68" i="7"/>
  <c r="K70" i="7"/>
  <c r="I70" i="7"/>
  <c r="G70" i="7"/>
  <c r="J70" i="7"/>
  <c r="H70" i="7"/>
  <c r="F70" i="7"/>
  <c r="K72" i="7"/>
  <c r="I72" i="7"/>
  <c r="G72" i="7"/>
  <c r="J72" i="7"/>
  <c r="H72" i="7"/>
  <c r="F72" i="7"/>
  <c r="K74" i="7"/>
  <c r="I74" i="7"/>
  <c r="G74" i="7"/>
  <c r="J74" i="7"/>
  <c r="H74" i="7"/>
  <c r="F74" i="7"/>
  <c r="K76" i="7"/>
  <c r="I76" i="7"/>
  <c r="G76" i="7"/>
  <c r="J76" i="7"/>
  <c r="H76" i="7"/>
  <c r="F76" i="7"/>
  <c r="K78" i="7"/>
  <c r="I78" i="7"/>
  <c r="G78" i="7"/>
  <c r="J78" i="7"/>
  <c r="H78" i="7"/>
  <c r="F78" i="7"/>
  <c r="K80" i="7"/>
  <c r="I80" i="7"/>
  <c r="G80" i="7"/>
  <c r="J80" i="7"/>
  <c r="H80" i="7"/>
  <c r="F80" i="7"/>
  <c r="K82" i="7"/>
  <c r="I82" i="7"/>
  <c r="G82" i="7"/>
  <c r="J82" i="7"/>
  <c r="H82" i="7"/>
  <c r="F82" i="7"/>
  <c r="K84" i="7"/>
  <c r="I84" i="7"/>
  <c r="G84" i="7"/>
  <c r="J84" i="7"/>
  <c r="H84" i="7"/>
  <c r="F84" i="7"/>
  <c r="K86" i="7"/>
  <c r="I86" i="7"/>
  <c r="G86" i="7"/>
  <c r="J86" i="7"/>
  <c r="H86" i="7"/>
  <c r="F86" i="7"/>
  <c r="K88" i="7"/>
  <c r="I88" i="7"/>
  <c r="G88" i="7"/>
  <c r="J88" i="7"/>
  <c r="H88" i="7"/>
  <c r="F88" i="7"/>
  <c r="D59" i="7"/>
  <c r="D61" i="7"/>
  <c r="D63" i="7"/>
  <c r="D65" i="7"/>
  <c r="E60" i="7"/>
  <c r="E62" i="7"/>
  <c r="E64" i="7"/>
  <c r="E66" i="7"/>
  <c r="E68" i="7"/>
  <c r="E70" i="7"/>
  <c r="E72" i="7"/>
  <c r="E74" i="7"/>
  <c r="E76" i="7"/>
  <c r="E78" i="7"/>
  <c r="E80" i="7"/>
  <c r="E82" i="7"/>
  <c r="E84" i="7"/>
  <c r="E86" i="7"/>
  <c r="E88" i="7"/>
  <c r="F60" i="7"/>
  <c r="F62" i="7"/>
  <c r="F64" i="7"/>
  <c r="F66" i="7"/>
  <c r="K59" i="7"/>
  <c r="I59" i="7"/>
  <c r="J59" i="7"/>
  <c r="H59" i="7"/>
  <c r="K61" i="7"/>
  <c r="I61" i="7"/>
  <c r="J61" i="7"/>
  <c r="H61" i="7"/>
  <c r="K63" i="7"/>
  <c r="I63" i="7"/>
  <c r="J63" i="7"/>
  <c r="H63" i="7"/>
  <c r="K65" i="7"/>
  <c r="I65" i="7"/>
  <c r="J65" i="7"/>
  <c r="H65" i="7"/>
  <c r="K67" i="7"/>
  <c r="I67" i="7"/>
  <c r="G67" i="7"/>
  <c r="J67" i="7"/>
  <c r="H67" i="7"/>
  <c r="F67" i="7"/>
  <c r="K69" i="7"/>
  <c r="I69" i="7"/>
  <c r="G69" i="7"/>
  <c r="J69" i="7"/>
  <c r="H69" i="7"/>
  <c r="F69" i="7"/>
  <c r="K71" i="7"/>
  <c r="I71" i="7"/>
  <c r="G71" i="7"/>
  <c r="J71" i="7"/>
  <c r="H71" i="7"/>
  <c r="F71" i="7"/>
  <c r="K73" i="7"/>
  <c r="I73" i="7"/>
  <c r="G73" i="7"/>
  <c r="J73" i="7"/>
  <c r="H73" i="7"/>
  <c r="F73" i="7"/>
  <c r="K75" i="7"/>
  <c r="I75" i="7"/>
  <c r="G75" i="7"/>
  <c r="J75" i="7"/>
  <c r="H75" i="7"/>
  <c r="F75" i="7"/>
  <c r="K77" i="7"/>
  <c r="I77" i="7"/>
  <c r="G77" i="7"/>
  <c r="J77" i="7"/>
  <c r="H77" i="7"/>
  <c r="F77" i="7"/>
  <c r="K79" i="7"/>
  <c r="I79" i="7"/>
  <c r="G79" i="7"/>
  <c r="J79" i="7"/>
  <c r="H79" i="7"/>
  <c r="F79" i="7"/>
  <c r="K81" i="7"/>
  <c r="I81" i="7"/>
  <c r="G81" i="7"/>
  <c r="J81" i="7"/>
  <c r="H81" i="7"/>
  <c r="F81" i="7"/>
  <c r="K83" i="7"/>
  <c r="I83" i="7"/>
  <c r="G83" i="7"/>
  <c r="J83" i="7"/>
  <c r="H83" i="7"/>
  <c r="F83" i="7"/>
  <c r="K85" i="7"/>
  <c r="I85" i="7"/>
  <c r="G85" i="7"/>
  <c r="J85" i="7"/>
  <c r="H85" i="7"/>
  <c r="F85" i="7"/>
  <c r="K87" i="7"/>
  <c r="I87" i="7"/>
  <c r="G87" i="7"/>
  <c r="J87" i="7"/>
  <c r="H87" i="7"/>
  <c r="F87" i="7"/>
  <c r="K89" i="7"/>
  <c r="I89" i="7"/>
  <c r="G89" i="7"/>
  <c r="J89" i="7"/>
  <c r="H89" i="7"/>
  <c r="F89" i="7"/>
  <c r="D60" i="7"/>
  <c r="D62" i="7"/>
  <c r="D64" i="7"/>
  <c r="D66" i="7"/>
  <c r="D68" i="7"/>
  <c r="D70" i="7"/>
  <c r="D72" i="7"/>
  <c r="D74" i="7"/>
  <c r="D76" i="7"/>
  <c r="D78" i="7"/>
  <c r="D80" i="7"/>
  <c r="D82" i="7"/>
  <c r="D84" i="7"/>
  <c r="D86" i="7"/>
  <c r="D88" i="7"/>
  <c r="E59" i="7"/>
  <c r="E61" i="7"/>
  <c r="E63" i="7"/>
  <c r="E65" i="7"/>
  <c r="E67" i="7"/>
  <c r="E69" i="7"/>
  <c r="E71" i="7"/>
  <c r="E73" i="7"/>
  <c r="E75" i="7"/>
  <c r="E77" i="7"/>
  <c r="E79" i="7"/>
  <c r="E81" i="7"/>
  <c r="E83" i="7"/>
  <c r="E85" i="7"/>
  <c r="E87" i="7"/>
  <c r="E89" i="7"/>
  <c r="G59" i="7"/>
  <c r="G60" i="7"/>
  <c r="G61" i="7"/>
  <c r="G62" i="7"/>
  <c r="G63" i="7"/>
  <c r="G64" i="7"/>
  <c r="G65" i="7"/>
  <c r="G66" i="7"/>
  <c r="H14" i="7"/>
  <c r="H13" i="7"/>
  <c r="G55" i="7" l="1"/>
  <c r="E55" i="7"/>
  <c r="G54" i="7"/>
  <c r="G56" i="7"/>
  <c r="G53" i="7"/>
  <c r="E54" i="7"/>
  <c r="E56" i="7"/>
  <c r="E53" i="7"/>
  <c r="H10" i="7"/>
  <c r="H11" i="7"/>
  <c r="H12" i="7"/>
  <c r="H15" i="7"/>
  <c r="H16" i="7"/>
  <c r="H17" i="7"/>
  <c r="H18" i="7"/>
  <c r="H19" i="7"/>
  <c r="H20" i="7"/>
  <c r="H23" i="7"/>
  <c r="H24" i="7"/>
  <c r="H25" i="7"/>
  <c r="H26" i="7"/>
  <c r="H27" i="7"/>
  <c r="H28" i="7"/>
  <c r="H29" i="7"/>
  <c r="H30" i="7"/>
  <c r="H31" i="7"/>
  <c r="F2" i="10" l="1"/>
  <c r="U39" i="7"/>
  <c r="U38" i="7"/>
  <c r="U37" i="7"/>
  <c r="U36" i="7"/>
  <c r="U35" i="7"/>
  <c r="U34" i="7"/>
  <c r="U33" i="7"/>
  <c r="U32" i="7"/>
  <c r="U31" i="7"/>
  <c r="U30" i="7"/>
  <c r="U29" i="7"/>
  <c r="U28" i="7"/>
  <c r="U27" i="7"/>
  <c r="U26" i="7"/>
  <c r="U25" i="7"/>
  <c r="U24" i="7"/>
  <c r="U23" i="7"/>
  <c r="U22" i="7"/>
  <c r="U21" i="7"/>
  <c r="U20" i="7"/>
  <c r="U19" i="7"/>
  <c r="U18" i="7"/>
  <c r="U17" i="7"/>
  <c r="U16" i="7"/>
  <c r="U15" i="7"/>
  <c r="U14" i="7"/>
  <c r="U13" i="7"/>
  <c r="U12" i="7"/>
  <c r="U11" i="7"/>
  <c r="U10" i="7"/>
  <c r="D31" i="10" l="1"/>
  <c r="D32" i="10"/>
  <c r="F21" i="10"/>
  <c r="D29" i="10"/>
  <c r="D30" i="10"/>
  <c r="D28" i="10"/>
  <c r="F22" i="10"/>
  <c r="D26" i="10"/>
  <c r="D24" i="10"/>
  <c r="D27" i="10"/>
  <c r="D25" i="10"/>
  <c r="D23" i="10"/>
  <c r="AG12" i="7" l="1"/>
  <c r="AG29" i="7"/>
  <c r="AG28" i="7"/>
  <c r="AG27" i="7"/>
  <c r="AG26" i="7"/>
  <c r="AG25" i="7"/>
  <c r="AG24" i="7"/>
  <c r="AG23" i="7"/>
  <c r="AG22" i="7"/>
  <c r="AG21" i="7"/>
  <c r="AG20" i="7"/>
  <c r="AG19" i="7"/>
  <c r="AG18" i="7"/>
  <c r="AG17" i="7"/>
  <c r="AG16" i="7"/>
  <c r="AG15" i="7"/>
  <c r="AG14" i="7"/>
  <c r="AG10" i="7"/>
  <c r="AG31" i="7"/>
  <c r="AG33" i="7"/>
  <c r="AG35" i="7"/>
  <c r="AG37" i="7"/>
  <c r="AG39" i="7"/>
  <c r="AG11" i="7"/>
  <c r="AG13" i="7"/>
  <c r="AG30" i="7"/>
  <c r="AG32" i="7"/>
  <c r="AG34" i="7"/>
  <c r="AG36" i="7"/>
  <c r="AG38" i="7"/>
  <c r="AI12" i="7"/>
  <c r="AI11" i="7"/>
  <c r="AI10" i="7"/>
  <c r="AI29" i="7"/>
  <c r="AI28" i="7"/>
  <c r="AI27" i="7"/>
  <c r="AI26" i="7"/>
  <c r="AI25" i="7"/>
  <c r="AI24" i="7"/>
  <c r="AI23" i="7"/>
  <c r="AI22" i="7"/>
  <c r="AI21" i="7"/>
  <c r="AI20" i="7"/>
  <c r="AI19" i="7"/>
  <c r="AI18" i="7"/>
  <c r="AI17" i="7"/>
  <c r="AI16" i="7"/>
  <c r="AI15" i="7"/>
  <c r="AI14" i="7"/>
  <c r="AI13" i="7"/>
  <c r="AI30" i="7"/>
  <c r="AI32" i="7"/>
  <c r="AI34" i="7"/>
  <c r="AI36" i="7"/>
  <c r="AI38" i="7"/>
  <c r="AI31" i="7"/>
  <c r="AI33" i="7"/>
  <c r="AI35" i="7"/>
  <c r="AI37" i="7"/>
  <c r="AI39" i="7"/>
  <c r="H15" i="2"/>
  <c r="H16" i="2"/>
  <c r="AD9" i="2" s="1"/>
  <c r="AK9" i="2" s="1"/>
  <c r="AL9" i="2" s="1"/>
  <c r="H17" i="2"/>
  <c r="AD12" i="2" s="1"/>
  <c r="AK12" i="2" s="1"/>
  <c r="AL12" i="2" s="1"/>
  <c r="H18" i="2"/>
  <c r="AD16" i="2" s="1"/>
  <c r="H19" i="2"/>
  <c r="AD19" i="2" s="1"/>
  <c r="H20" i="2"/>
  <c r="AD22" i="2" s="1"/>
  <c r="H21" i="2"/>
  <c r="AD25" i="2" s="1"/>
  <c r="H22" i="2"/>
  <c r="AD27" i="2" s="1"/>
  <c r="AK27" i="2" s="1"/>
  <c r="AL27" i="2" s="1"/>
  <c r="H23" i="2"/>
  <c r="AD31" i="2" s="1"/>
  <c r="H24" i="2"/>
  <c r="H25" i="2"/>
  <c r="H26" i="2"/>
  <c r="H27" i="2"/>
  <c r="H28" i="2"/>
  <c r="H29" i="2"/>
  <c r="H30" i="2"/>
  <c r="H31" i="2"/>
  <c r="H32" i="2"/>
  <c r="H33" i="2"/>
  <c r="H34" i="2"/>
  <c r="H35" i="2"/>
  <c r="H36" i="2"/>
  <c r="H37" i="2"/>
  <c r="H38" i="2"/>
  <c r="H39" i="2"/>
  <c r="H40" i="2"/>
  <c r="H41" i="2"/>
  <c r="H42" i="2"/>
  <c r="H43" i="2"/>
  <c r="B15" i="2"/>
  <c r="C15" i="2"/>
  <c r="D15" i="2"/>
  <c r="E15" i="2"/>
  <c r="G15" i="2" s="1"/>
  <c r="B16" i="2"/>
  <c r="C16" i="2"/>
  <c r="D16" i="2"/>
  <c r="E16" i="2"/>
  <c r="G16" i="2" s="1"/>
  <c r="B17" i="2"/>
  <c r="C17" i="2"/>
  <c r="D17" i="2"/>
  <c r="E17" i="2"/>
  <c r="G17" i="2" s="1"/>
  <c r="B18" i="2"/>
  <c r="C18" i="2"/>
  <c r="D18" i="2"/>
  <c r="E18" i="2"/>
  <c r="G18" i="2" s="1"/>
  <c r="B19" i="2"/>
  <c r="C19" i="2"/>
  <c r="D19" i="2"/>
  <c r="E19" i="2"/>
  <c r="G19" i="2" s="1"/>
  <c r="B20" i="2"/>
  <c r="C20" i="2"/>
  <c r="D20" i="2"/>
  <c r="E20" i="2"/>
  <c r="G20" i="2" s="1"/>
  <c r="B21" i="2"/>
  <c r="C21" i="2"/>
  <c r="D21" i="2"/>
  <c r="E21" i="2"/>
  <c r="G21" i="2" s="1"/>
  <c r="B22" i="2"/>
  <c r="C22" i="2"/>
  <c r="D22" i="2"/>
  <c r="E22" i="2"/>
  <c r="G22" i="2" s="1"/>
  <c r="B23" i="2"/>
  <c r="C23" i="2"/>
  <c r="D23" i="2"/>
  <c r="E23" i="2"/>
  <c r="G23" i="2" s="1"/>
  <c r="B24" i="2"/>
  <c r="C24" i="2"/>
  <c r="D24" i="2"/>
  <c r="E24" i="2"/>
  <c r="G24" i="2" s="1"/>
  <c r="B25" i="2"/>
  <c r="C25" i="2"/>
  <c r="D25" i="2"/>
  <c r="E25" i="2"/>
  <c r="G25" i="2" s="1"/>
  <c r="B26" i="2"/>
  <c r="C26" i="2"/>
  <c r="D26" i="2"/>
  <c r="E26" i="2"/>
  <c r="G26" i="2" s="1"/>
  <c r="B27" i="2"/>
  <c r="C27" i="2"/>
  <c r="D27" i="2"/>
  <c r="E27" i="2"/>
  <c r="G27" i="2" s="1"/>
  <c r="B28" i="2"/>
  <c r="C28" i="2"/>
  <c r="D28" i="2"/>
  <c r="E28" i="2"/>
  <c r="G28" i="2" s="1"/>
  <c r="B29" i="2"/>
  <c r="C29" i="2"/>
  <c r="D29" i="2"/>
  <c r="E29" i="2"/>
  <c r="G29" i="2" s="1"/>
  <c r="B30" i="2"/>
  <c r="C30" i="2"/>
  <c r="D30" i="2"/>
  <c r="E30" i="2"/>
  <c r="G30" i="2" s="1"/>
  <c r="B31" i="2"/>
  <c r="C31" i="2"/>
  <c r="D31" i="2"/>
  <c r="E31" i="2"/>
  <c r="G31" i="2" s="1"/>
  <c r="B32" i="2"/>
  <c r="C32" i="2"/>
  <c r="D32" i="2"/>
  <c r="E32" i="2"/>
  <c r="G32" i="2" s="1"/>
  <c r="B33" i="2"/>
  <c r="C33" i="2"/>
  <c r="D33" i="2"/>
  <c r="E33" i="2"/>
  <c r="G33" i="2" s="1"/>
  <c r="B34" i="2"/>
  <c r="C34" i="2"/>
  <c r="D34" i="2"/>
  <c r="E34" i="2"/>
  <c r="G34" i="2" s="1"/>
  <c r="B35" i="2"/>
  <c r="C35" i="2"/>
  <c r="D35" i="2"/>
  <c r="E35" i="2"/>
  <c r="G35" i="2" s="1"/>
  <c r="B36" i="2"/>
  <c r="C36" i="2"/>
  <c r="D36" i="2"/>
  <c r="E36" i="2"/>
  <c r="G36" i="2" s="1"/>
  <c r="B37" i="2"/>
  <c r="C37" i="2"/>
  <c r="D37" i="2"/>
  <c r="E37" i="2"/>
  <c r="G37" i="2" s="1"/>
  <c r="B38" i="2"/>
  <c r="C38" i="2"/>
  <c r="D38" i="2"/>
  <c r="E38" i="2"/>
  <c r="G38" i="2" s="1"/>
  <c r="B39" i="2"/>
  <c r="C39" i="2"/>
  <c r="D39" i="2"/>
  <c r="E39" i="2"/>
  <c r="G39" i="2" s="1"/>
  <c r="B40" i="2"/>
  <c r="C40" i="2"/>
  <c r="D40" i="2"/>
  <c r="E40" i="2"/>
  <c r="G40" i="2" s="1"/>
  <c r="B41" i="2"/>
  <c r="C41" i="2"/>
  <c r="D41" i="2"/>
  <c r="E41" i="2"/>
  <c r="G41" i="2" s="1"/>
  <c r="B42" i="2"/>
  <c r="C42" i="2"/>
  <c r="D42" i="2"/>
  <c r="E42" i="2"/>
  <c r="G42" i="2" s="1"/>
  <c r="B43" i="2"/>
  <c r="C43" i="2"/>
  <c r="D43" i="2"/>
  <c r="E43" i="2"/>
  <c r="G43" i="2" s="1"/>
  <c r="AG41" i="7" l="1"/>
  <c r="AI41" i="7"/>
  <c r="V48" i="2"/>
  <c r="AT25" i="7" s="1"/>
  <c r="AU25" i="7" s="1"/>
  <c r="V36" i="2"/>
  <c r="AT21" i="7" s="1"/>
  <c r="AU21" i="7" s="1"/>
  <c r="V90" i="2"/>
  <c r="AT39" i="7" s="1"/>
  <c r="AU39" i="7" s="1"/>
  <c r="AD92" i="2"/>
  <c r="V87" i="2"/>
  <c r="AT38" i="7" s="1"/>
  <c r="AU38" i="7" s="1"/>
  <c r="AD89" i="2"/>
  <c r="V84" i="2"/>
  <c r="AT37" i="7" s="1"/>
  <c r="AU37" i="7" s="1"/>
  <c r="AD86" i="2"/>
  <c r="V18" i="2"/>
  <c r="AT15" i="7" s="1"/>
  <c r="AU15" i="7" s="1"/>
  <c r="V15" i="2"/>
  <c r="AT14" i="7" s="1"/>
  <c r="AU14" i="7" s="1"/>
  <c r="V12" i="2"/>
  <c r="AT13" i="7" s="1"/>
  <c r="AU13" i="7" s="1"/>
  <c r="V9" i="2"/>
  <c r="AT12" i="7" s="1"/>
  <c r="AU12" i="7" s="1"/>
  <c r="AD87" i="2"/>
  <c r="AK87" i="2" s="1"/>
  <c r="AD88" i="2"/>
  <c r="AD81" i="2"/>
  <c r="AK81" i="2" s="1"/>
  <c r="AD82" i="2"/>
  <c r="AD75" i="2"/>
  <c r="AK75" i="2" s="1"/>
  <c r="AD76" i="2"/>
  <c r="AD69" i="2"/>
  <c r="AK69" i="2" s="1"/>
  <c r="AD70" i="2"/>
  <c r="AD63" i="2"/>
  <c r="AK63" i="2" s="1"/>
  <c r="AD64" i="2"/>
  <c r="AD57" i="2"/>
  <c r="AK57" i="2" s="1"/>
  <c r="AD58" i="2"/>
  <c r="AD52" i="2"/>
  <c r="AD51" i="2"/>
  <c r="AK51" i="2" s="1"/>
  <c r="V81" i="2"/>
  <c r="AT36" i="7" s="1"/>
  <c r="AU36" i="7" s="1"/>
  <c r="AD83" i="2"/>
  <c r="V78" i="2"/>
  <c r="AT35" i="7" s="1"/>
  <c r="AU35" i="7" s="1"/>
  <c r="AD80" i="2"/>
  <c r="V75" i="2"/>
  <c r="AT34" i="7" s="1"/>
  <c r="AU34" i="7" s="1"/>
  <c r="AD77" i="2"/>
  <c r="V72" i="2"/>
  <c r="AT33" i="7" s="1"/>
  <c r="AU33" i="7" s="1"/>
  <c r="AD74" i="2"/>
  <c r="V69" i="2"/>
  <c r="AT32" i="7" s="1"/>
  <c r="AU32" i="7" s="1"/>
  <c r="AD71" i="2"/>
  <c r="V66" i="2"/>
  <c r="AT31" i="7" s="1"/>
  <c r="AU31" i="7" s="1"/>
  <c r="AD68" i="2"/>
  <c r="V63" i="2"/>
  <c r="AT30" i="7" s="1"/>
  <c r="AU30" i="7" s="1"/>
  <c r="AD65" i="2"/>
  <c r="V60" i="2"/>
  <c r="AT29" i="7" s="1"/>
  <c r="AU29" i="7" s="1"/>
  <c r="AD62" i="2"/>
  <c r="V57" i="2"/>
  <c r="AT28" i="7" s="1"/>
  <c r="AU28" i="7" s="1"/>
  <c r="AD59" i="2"/>
  <c r="V54" i="2"/>
  <c r="AT27" i="7" s="1"/>
  <c r="AU27" i="7" s="1"/>
  <c r="AD56" i="2"/>
  <c r="V51" i="2"/>
  <c r="AT26" i="7" s="1"/>
  <c r="AU26" i="7" s="1"/>
  <c r="AD53" i="2"/>
  <c r="AD91" i="2"/>
  <c r="AQ91" i="2" s="1"/>
  <c r="AD90" i="2"/>
  <c r="AD85" i="2"/>
  <c r="AD84" i="2"/>
  <c r="AK84" i="2" s="1"/>
  <c r="AD79" i="2"/>
  <c r="AD78" i="2"/>
  <c r="AK78" i="2" s="1"/>
  <c r="AD73" i="2"/>
  <c r="AD72" i="2"/>
  <c r="AK72" i="2" s="1"/>
  <c r="AD67" i="2"/>
  <c r="AD66" i="2"/>
  <c r="AK66" i="2" s="1"/>
  <c r="AD61" i="2"/>
  <c r="AD60" i="2"/>
  <c r="AK60" i="2" s="1"/>
  <c r="AD55" i="2"/>
  <c r="AD54" i="2"/>
  <c r="AK54" i="2" s="1"/>
  <c r="AD41" i="2"/>
  <c r="V39" i="2"/>
  <c r="AT22" i="7" s="1"/>
  <c r="AU22" i="7" s="1"/>
  <c r="V30" i="2"/>
  <c r="AT19" i="7" s="1"/>
  <c r="AU19" i="7" s="1"/>
  <c r="V27" i="2"/>
  <c r="AT18" i="7" s="1"/>
  <c r="AU18" i="7" s="1"/>
  <c r="V24" i="2"/>
  <c r="AT17" i="7" s="1"/>
  <c r="AU17" i="7" s="1"/>
  <c r="V21" i="2"/>
  <c r="AT16" i="7" s="1"/>
  <c r="AU16" i="7" s="1"/>
  <c r="V6" i="2"/>
  <c r="AT11" i="7" s="1"/>
  <c r="AU11" i="7" s="1"/>
  <c r="V45" i="2"/>
  <c r="AT24" i="7" s="1"/>
  <c r="AU24" i="7" s="1"/>
  <c r="V42" i="2"/>
  <c r="AT23" i="7" s="1"/>
  <c r="AU23" i="7" s="1"/>
  <c r="V33" i="2"/>
  <c r="AT20" i="7" s="1"/>
  <c r="AU20" i="7" s="1"/>
  <c r="AD17" i="2"/>
  <c r="AD21" i="2"/>
  <c r="AK21" i="2" s="1"/>
  <c r="AL21" i="2" s="1"/>
  <c r="AD50" i="2"/>
  <c r="AD44" i="2"/>
  <c r="AD49" i="2"/>
  <c r="AD48" i="2"/>
  <c r="AK48" i="2" s="1"/>
  <c r="AL48" i="2" s="1"/>
  <c r="AD36" i="2"/>
  <c r="AK36" i="2" s="1"/>
  <c r="AL36" i="2" s="1"/>
  <c r="AD37" i="2"/>
  <c r="AD46" i="2"/>
  <c r="AD45" i="2"/>
  <c r="AK45" i="2" s="1"/>
  <c r="AL45" i="2" s="1"/>
  <c r="AD33" i="2"/>
  <c r="AK33" i="2" s="1"/>
  <c r="AL33" i="2" s="1"/>
  <c r="AD34" i="2"/>
  <c r="AD30" i="2"/>
  <c r="AK30" i="2" s="1"/>
  <c r="AL30" i="2" s="1"/>
  <c r="AD47" i="2"/>
  <c r="AD38" i="2"/>
  <c r="AD35" i="2"/>
  <c r="AD42" i="2"/>
  <c r="AK42" i="2" s="1"/>
  <c r="AL42" i="2" s="1"/>
  <c r="AD43" i="2"/>
  <c r="AD40" i="2"/>
  <c r="AD39" i="2"/>
  <c r="AK39" i="2" s="1"/>
  <c r="AL39" i="2" s="1"/>
  <c r="AD10" i="2"/>
  <c r="AD32" i="2"/>
  <c r="AD24" i="2"/>
  <c r="AK24" i="2" s="1"/>
  <c r="AL24" i="2" s="1"/>
  <c r="AD28" i="2"/>
  <c r="AD13" i="2"/>
  <c r="AD14" i="2"/>
  <c r="AD20" i="2"/>
  <c r="AD15" i="2"/>
  <c r="AK15" i="2" s="1"/>
  <c r="AL15" i="2" s="1"/>
  <c r="AD11" i="2"/>
  <c r="AD29" i="2"/>
  <c r="AD18" i="2"/>
  <c r="AK18" i="2" s="1"/>
  <c r="AL18" i="2" s="1"/>
  <c r="AD26" i="2"/>
  <c r="AD23" i="2"/>
  <c r="Z32" i="7" l="1"/>
  <c r="AA32" i="7" s="1"/>
  <c r="Z34" i="7"/>
  <c r="AA34" i="7" s="1"/>
  <c r="Z35" i="7"/>
  <c r="AA35" i="7" s="1"/>
  <c r="Z37" i="7"/>
  <c r="AA37" i="7" s="1"/>
  <c r="Z31" i="7"/>
  <c r="AA31" i="7" s="1"/>
  <c r="Z33" i="7"/>
  <c r="AA33" i="7" s="1"/>
  <c r="Z36" i="7"/>
  <c r="AA36" i="7" s="1"/>
  <c r="Z38" i="7"/>
  <c r="AA38" i="7" s="1"/>
  <c r="Z39" i="7"/>
  <c r="AA39" i="7" s="1"/>
  <c r="AK90" i="2"/>
  <c r="AL90" i="2" s="1"/>
  <c r="AQ90" i="2"/>
  <c r="AQ92" i="2"/>
  <c r="AL54" i="2"/>
  <c r="AL60" i="2"/>
  <c r="AL66" i="2"/>
  <c r="AL72" i="2"/>
  <c r="AL78" i="2"/>
  <c r="AL84" i="2"/>
  <c r="AL51" i="2"/>
  <c r="AL57" i="2"/>
  <c r="AL63" i="2"/>
  <c r="AL69" i="2"/>
  <c r="AL75" i="2"/>
  <c r="AL81" i="2"/>
  <c r="AL87" i="2"/>
  <c r="X90" i="2"/>
  <c r="W90" i="2"/>
  <c r="Y90" i="2" s="1"/>
  <c r="U90" i="2"/>
  <c r="T90" i="2"/>
  <c r="S90" i="2"/>
  <c r="R90" i="2"/>
  <c r="AA90" i="2" s="1"/>
  <c r="AC90" i="2" s="1"/>
  <c r="AC92" i="2" l="1"/>
  <c r="AG90" i="2"/>
  <c r="AG91" i="2"/>
  <c r="AK91" i="2"/>
  <c r="AM90" i="2"/>
  <c r="AL91" i="2"/>
  <c r="AN90" i="2"/>
  <c r="AF91" i="2"/>
  <c r="AE90" i="2"/>
  <c r="AM91" i="2"/>
  <c r="AB90" i="2"/>
  <c r="AI90" i="2"/>
  <c r="AN91" i="2"/>
  <c r="AH90" i="2"/>
  <c r="AY11" i="2"/>
  <c r="AY12" i="2"/>
  <c r="H14" i="2"/>
  <c r="E14" i="2"/>
  <c r="G14" i="2" s="1"/>
  <c r="AD39" i="7" l="1"/>
  <c r="AE39" i="7" s="1"/>
  <c r="AR39" i="7"/>
  <c r="AS39" i="7" s="1"/>
  <c r="AJ39" i="7"/>
  <c r="AK39" i="7" s="1"/>
  <c r="AP90" i="2"/>
  <c r="D14" i="2"/>
  <c r="V3" i="2" s="1"/>
  <c r="AT10" i="7" s="1"/>
  <c r="AU10" i="7" s="1"/>
  <c r="C14" i="2"/>
  <c r="B14" i="2"/>
  <c r="H21" i="7"/>
  <c r="H22" i="7"/>
  <c r="H32" i="7"/>
  <c r="H33" i="7"/>
  <c r="H34" i="7"/>
  <c r="H35" i="7"/>
  <c r="H36" i="7"/>
  <c r="H37" i="7"/>
  <c r="H38" i="7"/>
  <c r="H39" i="7"/>
  <c r="I5" i="7"/>
  <c r="AT41" i="7" l="1"/>
  <c r="AU41" i="7"/>
  <c r="AJ90" i="2"/>
  <c r="AR90" i="2"/>
  <c r="AN39" i="7"/>
  <c r="I6" i="7"/>
  <c r="AO39" i="7" l="1"/>
  <c r="AB39" i="7"/>
  <c r="AC39" i="7" s="1"/>
  <c r="R15" i="2"/>
  <c r="S15" i="2"/>
  <c r="T15" i="2"/>
  <c r="U15" i="2"/>
  <c r="W15" i="2"/>
  <c r="Y16" i="2" s="1"/>
  <c r="X15" i="2"/>
  <c r="Y17" i="2" s="1"/>
  <c r="AQ15" i="2"/>
  <c r="AQ16" i="2"/>
  <c r="AQ17" i="2"/>
  <c r="R18" i="2"/>
  <c r="S18" i="2"/>
  <c r="T18" i="2"/>
  <c r="U18" i="2"/>
  <c r="W18" i="2"/>
  <c r="Y19" i="2" s="1"/>
  <c r="X18" i="2"/>
  <c r="Y20" i="2" s="1"/>
  <c r="AQ18" i="2"/>
  <c r="AQ19" i="2"/>
  <c r="AQ20" i="2"/>
  <c r="R21" i="2"/>
  <c r="AA21" i="2" s="1"/>
  <c r="S21" i="2"/>
  <c r="T21" i="2"/>
  <c r="U21" i="2"/>
  <c r="W21" i="2"/>
  <c r="Y21" i="2" s="1"/>
  <c r="X21" i="2"/>
  <c r="Y23" i="2" s="1"/>
  <c r="AQ21" i="2"/>
  <c r="AQ22" i="2"/>
  <c r="AQ23" i="2"/>
  <c r="R24" i="2"/>
  <c r="AA24" i="2" s="1"/>
  <c r="S24" i="2"/>
  <c r="T24" i="2"/>
  <c r="U24" i="2"/>
  <c r="W24" i="2"/>
  <c r="Y24" i="2" s="1"/>
  <c r="X24" i="2"/>
  <c r="AQ24" i="2"/>
  <c r="AQ25" i="2"/>
  <c r="AC23" i="2" l="1"/>
  <c r="AC17" i="2"/>
  <c r="AC24" i="2"/>
  <c r="AH24" i="2" s="1"/>
  <c r="AC26" i="2"/>
  <c r="AC21" i="2"/>
  <c r="AH21" i="2" s="1"/>
  <c r="AC20" i="2"/>
  <c r="AM25" i="2"/>
  <c r="AK25" i="2"/>
  <c r="AE24" i="2"/>
  <c r="AN25" i="2"/>
  <c r="AL25" i="2"/>
  <c r="AN24" i="2"/>
  <c r="AM24" i="2"/>
  <c r="AM18" i="2"/>
  <c r="AN18" i="2"/>
  <c r="AM19" i="2"/>
  <c r="AN19" i="2"/>
  <c r="AK19" i="2"/>
  <c r="AL19" i="2"/>
  <c r="AN22" i="2"/>
  <c r="AL22" i="2"/>
  <c r="AM22" i="2"/>
  <c r="AK22" i="2"/>
  <c r="AE21" i="2"/>
  <c r="AN21" i="2"/>
  <c r="AM21" i="2"/>
  <c r="AN15" i="2"/>
  <c r="AM15" i="2"/>
  <c r="AN16" i="2"/>
  <c r="AM16" i="2"/>
  <c r="AK16" i="2"/>
  <c r="AL16" i="2"/>
  <c r="AA18" i="2"/>
  <c r="AE18" i="2"/>
  <c r="AA15" i="2"/>
  <c r="AC15" i="2" s="1"/>
  <c r="AE15" i="2"/>
  <c r="AB15" i="2"/>
  <c r="AB18" i="2"/>
  <c r="AB24" i="2"/>
  <c r="AG24" i="2" s="1"/>
  <c r="AB21" i="2"/>
  <c r="AO22" i="2"/>
  <c r="AI21" i="2"/>
  <c r="AA19" i="2"/>
  <c r="AC19" i="2" s="1"/>
  <c r="AO24" i="2"/>
  <c r="AA23" i="2"/>
  <c r="AA22" i="2"/>
  <c r="AC22" i="2" s="1"/>
  <c r="AO21" i="2"/>
  <c r="AI18" i="2"/>
  <c r="AA20" i="2"/>
  <c r="AO16" i="2"/>
  <c r="AO15" i="2"/>
  <c r="AO25" i="2"/>
  <c r="AA25" i="2"/>
  <c r="AC25" i="2" s="1"/>
  <c r="AI24" i="2"/>
  <c r="AO19" i="2"/>
  <c r="AO18" i="2"/>
  <c r="AA17" i="2"/>
  <c r="AA16" i="2"/>
  <c r="AC16" i="2" s="1"/>
  <c r="AI15" i="2"/>
  <c r="Y25" i="2"/>
  <c r="Y22" i="2"/>
  <c r="Y18" i="2"/>
  <c r="Y15" i="2"/>
  <c r="AB25" i="2"/>
  <c r="AB23" i="2"/>
  <c r="AB22" i="2"/>
  <c r="AB20" i="2"/>
  <c r="AB19" i="2"/>
  <c r="AB17" i="2"/>
  <c r="AB16" i="2"/>
  <c r="AD3" i="2"/>
  <c r="AD4" i="2"/>
  <c r="AQ4" i="2" s="1"/>
  <c r="AD5" i="2"/>
  <c r="AD8" i="2"/>
  <c r="AQ11" i="2"/>
  <c r="AQ14" i="2"/>
  <c r="AQ26" i="2"/>
  <c r="AQ29" i="2"/>
  <c r="AQ32" i="2"/>
  <c r="AQ35" i="2"/>
  <c r="AQ38" i="2"/>
  <c r="AQ41" i="2"/>
  <c r="AQ44" i="2"/>
  <c r="AQ50" i="2"/>
  <c r="AQ89" i="2"/>
  <c r="AQ88" i="2"/>
  <c r="AQ87" i="2"/>
  <c r="AQ85" i="2"/>
  <c r="AQ83" i="2"/>
  <c r="AQ80" i="2"/>
  <c r="G77" i="4"/>
  <c r="AQ78" i="2"/>
  <c r="AQ76" i="2"/>
  <c r="AQ67" i="2"/>
  <c r="AQ54" i="2"/>
  <c r="AQ43" i="2"/>
  <c r="AQ42" i="2"/>
  <c r="AQ40" i="2"/>
  <c r="AQ39" i="2"/>
  <c r="AQ37" i="2"/>
  <c r="AQ36" i="2"/>
  <c r="AQ34" i="2"/>
  <c r="AQ33" i="2"/>
  <c r="G52" i="4"/>
  <c r="H81" i="4"/>
  <c r="I81" i="4"/>
  <c r="J81" i="4"/>
  <c r="K81" i="4"/>
  <c r="L81" i="4"/>
  <c r="H82" i="4"/>
  <c r="I82" i="4"/>
  <c r="H84" i="4"/>
  <c r="I84" i="4"/>
  <c r="J84" i="4"/>
  <c r="K84" i="4"/>
  <c r="L84" i="4"/>
  <c r="H85" i="4"/>
  <c r="I85" i="4"/>
  <c r="H87" i="4"/>
  <c r="I87" i="4"/>
  <c r="J87" i="4"/>
  <c r="K87" i="4"/>
  <c r="L87" i="4"/>
  <c r="H88" i="4"/>
  <c r="I88" i="4"/>
  <c r="H90" i="4"/>
  <c r="I90" i="4"/>
  <c r="J90" i="4"/>
  <c r="K90" i="4"/>
  <c r="L90" i="4"/>
  <c r="H55" i="4"/>
  <c r="I55" i="4"/>
  <c r="H57" i="4"/>
  <c r="I57" i="4"/>
  <c r="J57" i="4"/>
  <c r="K57" i="4"/>
  <c r="L57" i="4"/>
  <c r="H58" i="4"/>
  <c r="I58" i="4"/>
  <c r="H60" i="4"/>
  <c r="I60" i="4"/>
  <c r="J60" i="4"/>
  <c r="K60" i="4"/>
  <c r="L60" i="4"/>
  <c r="H61" i="4"/>
  <c r="I61" i="4"/>
  <c r="H63" i="4"/>
  <c r="I63" i="4"/>
  <c r="J63" i="4"/>
  <c r="K63" i="4"/>
  <c r="L63" i="4"/>
  <c r="H64" i="4"/>
  <c r="I64" i="4"/>
  <c r="H66" i="4"/>
  <c r="I66" i="4"/>
  <c r="J66" i="4"/>
  <c r="K66" i="4"/>
  <c r="L66" i="4"/>
  <c r="H67" i="4"/>
  <c r="I67" i="4"/>
  <c r="H69" i="4"/>
  <c r="I69" i="4"/>
  <c r="J69" i="4"/>
  <c r="K69" i="4"/>
  <c r="L69" i="4"/>
  <c r="H70" i="4"/>
  <c r="I70" i="4"/>
  <c r="H72" i="4"/>
  <c r="I72" i="4"/>
  <c r="J72" i="4"/>
  <c r="K72" i="4"/>
  <c r="L72" i="4"/>
  <c r="H73" i="4"/>
  <c r="I73" i="4"/>
  <c r="H75" i="4"/>
  <c r="I75" i="4"/>
  <c r="J75" i="4"/>
  <c r="K75" i="4"/>
  <c r="L75" i="4"/>
  <c r="H76" i="4"/>
  <c r="I76" i="4"/>
  <c r="H78" i="4"/>
  <c r="I78" i="4"/>
  <c r="J78" i="4"/>
  <c r="K78" i="4"/>
  <c r="L78" i="4"/>
  <c r="H79" i="4"/>
  <c r="I79" i="4"/>
  <c r="G90" i="6" s="1"/>
  <c r="H92" i="6" s="1"/>
  <c r="X87" i="2"/>
  <c r="Y89" i="2" s="1"/>
  <c r="AG89" i="2" s="1"/>
  <c r="X84" i="2"/>
  <c r="G84" i="6" s="1"/>
  <c r="H86" i="6" s="1"/>
  <c r="X81" i="2"/>
  <c r="G81" i="6" s="1"/>
  <c r="H83" i="6" s="1"/>
  <c r="X78" i="2"/>
  <c r="X75" i="2"/>
  <c r="X72" i="2"/>
  <c r="Y74" i="2" s="1"/>
  <c r="AG74" i="2" s="1"/>
  <c r="X69" i="2"/>
  <c r="X66" i="2"/>
  <c r="X63" i="2"/>
  <c r="G63" i="6" s="1"/>
  <c r="H65" i="6" s="1"/>
  <c r="X60" i="2"/>
  <c r="G60" i="6" s="1"/>
  <c r="H62" i="6" s="1"/>
  <c r="X57" i="2"/>
  <c r="Y59" i="2" s="1"/>
  <c r="X54" i="2"/>
  <c r="Y56" i="2" s="1"/>
  <c r="X51" i="2"/>
  <c r="Y53" i="2" s="1"/>
  <c r="X48" i="2"/>
  <c r="Y50" i="2" s="1"/>
  <c r="X45" i="2"/>
  <c r="X42" i="2"/>
  <c r="X39" i="2"/>
  <c r="X36" i="2"/>
  <c r="X33" i="2"/>
  <c r="W87" i="2"/>
  <c r="W84" i="2"/>
  <c r="W81" i="2"/>
  <c r="Y81" i="2" s="1"/>
  <c r="F79" i="4" s="1"/>
  <c r="W78" i="2"/>
  <c r="W75" i="2"/>
  <c r="Y76" i="2" s="1"/>
  <c r="F74" i="4" s="1"/>
  <c r="W72" i="2"/>
  <c r="Y73" i="2" s="1"/>
  <c r="F71" i="4" s="1"/>
  <c r="W69" i="2"/>
  <c r="Y69" i="2" s="1"/>
  <c r="F67" i="4" s="1"/>
  <c r="W66" i="2"/>
  <c r="Y67" i="2" s="1"/>
  <c r="F65" i="4" s="1"/>
  <c r="W63" i="2"/>
  <c r="W60" i="2"/>
  <c r="W57" i="2"/>
  <c r="Y58" i="2" s="1"/>
  <c r="F56" i="4" s="1"/>
  <c r="W54" i="2"/>
  <c r="Y55" i="2" s="1"/>
  <c r="W51" i="2"/>
  <c r="Y52" i="2" s="1"/>
  <c r="W48" i="2"/>
  <c r="Y49" i="2" s="1"/>
  <c r="W45" i="2"/>
  <c r="W42" i="2"/>
  <c r="W39" i="2"/>
  <c r="W36" i="2"/>
  <c r="W33" i="2"/>
  <c r="E90" i="6"/>
  <c r="U87" i="2"/>
  <c r="U84" i="2"/>
  <c r="U81" i="2"/>
  <c r="U78" i="2"/>
  <c r="U75" i="2"/>
  <c r="U72" i="2"/>
  <c r="U69" i="2"/>
  <c r="U66" i="2"/>
  <c r="U63" i="2"/>
  <c r="U60" i="2"/>
  <c r="U57" i="2"/>
  <c r="AF57" i="2" s="1"/>
  <c r="U54" i="2"/>
  <c r="AF54" i="2" s="1"/>
  <c r="U51" i="2"/>
  <c r="AF51" i="2" s="1"/>
  <c r="U48" i="2"/>
  <c r="AF48" i="2" s="1"/>
  <c r="U45" i="2"/>
  <c r="U42" i="2"/>
  <c r="U39" i="2"/>
  <c r="U36" i="2"/>
  <c r="U33" i="2"/>
  <c r="T87" i="2"/>
  <c r="T84" i="2"/>
  <c r="D84" i="6" s="1"/>
  <c r="T81" i="2"/>
  <c r="T78" i="2"/>
  <c r="T75" i="2"/>
  <c r="T72" i="2"/>
  <c r="D72" i="6" s="1"/>
  <c r="T69" i="2"/>
  <c r="T66" i="2"/>
  <c r="T63" i="2"/>
  <c r="T60" i="2"/>
  <c r="T57" i="2"/>
  <c r="T54" i="2"/>
  <c r="T51" i="2"/>
  <c r="T48" i="2"/>
  <c r="T45" i="2"/>
  <c r="T42" i="2"/>
  <c r="T39" i="2"/>
  <c r="T36" i="2"/>
  <c r="T33" i="2"/>
  <c r="C90" i="6" s="1"/>
  <c r="S87" i="2"/>
  <c r="C87" i="6" s="1"/>
  <c r="S84" i="2"/>
  <c r="C84" i="6" s="1"/>
  <c r="S81" i="2"/>
  <c r="C81" i="6" s="1"/>
  <c r="S78" i="2"/>
  <c r="C78" i="6" s="1"/>
  <c r="S75" i="2"/>
  <c r="C75" i="6" s="1"/>
  <c r="S72" i="2"/>
  <c r="C72" i="6" s="1"/>
  <c r="S69" i="2"/>
  <c r="C69" i="6" s="1"/>
  <c r="S66" i="2"/>
  <c r="C66" i="6" s="1"/>
  <c r="S63" i="2"/>
  <c r="C63" i="6" s="1"/>
  <c r="S60" i="2"/>
  <c r="C60" i="6" s="1"/>
  <c r="S57" i="2"/>
  <c r="C57" i="6" s="1"/>
  <c r="S54" i="2"/>
  <c r="S51" i="2"/>
  <c r="S48" i="2"/>
  <c r="S45" i="2"/>
  <c r="S42" i="2"/>
  <c r="S39" i="2"/>
  <c r="S36" i="2"/>
  <c r="S33" i="2"/>
  <c r="R87" i="2"/>
  <c r="R84" i="2"/>
  <c r="R81" i="2"/>
  <c r="B81" i="6" s="1"/>
  <c r="R78" i="2"/>
  <c r="R75" i="2"/>
  <c r="R72" i="2"/>
  <c r="AA72" i="2" s="1"/>
  <c r="AC72" i="2" s="1"/>
  <c r="R69" i="2"/>
  <c r="B69" i="6" s="1"/>
  <c r="R66" i="2"/>
  <c r="AA66" i="2" s="1"/>
  <c r="AC66" i="2" s="1"/>
  <c r="R63" i="2"/>
  <c r="R60" i="2"/>
  <c r="AA60" i="2" s="1"/>
  <c r="AC60" i="2" s="1"/>
  <c r="R57" i="2"/>
  <c r="B57" i="6" s="1"/>
  <c r="R54" i="2"/>
  <c r="AA54" i="2" s="1"/>
  <c r="AC54" i="2" s="1"/>
  <c r="R51" i="2"/>
  <c r="AA51" i="2" s="1"/>
  <c r="AC51" i="2" s="1"/>
  <c r="R48" i="2"/>
  <c r="AA48" i="2" s="1"/>
  <c r="AC48" i="2" s="1"/>
  <c r="R45" i="2"/>
  <c r="R42" i="2"/>
  <c r="R39" i="2"/>
  <c r="R36" i="2"/>
  <c r="R33" i="2"/>
  <c r="M90" i="6"/>
  <c r="Y83" i="2"/>
  <c r="AG83" i="2" s="1"/>
  <c r="M79" i="6"/>
  <c r="AF15" i="2" l="1"/>
  <c r="AJ15" i="2" s="1"/>
  <c r="AF24" i="2"/>
  <c r="AJ24" i="2" s="1"/>
  <c r="AF21" i="2"/>
  <c r="AJ21" i="2" s="1"/>
  <c r="AC71" i="2"/>
  <c r="AC77" i="2"/>
  <c r="AC83" i="2"/>
  <c r="AC89" i="2"/>
  <c r="AC44" i="2"/>
  <c r="AC50" i="2"/>
  <c r="AC56" i="2"/>
  <c r="AC62" i="2"/>
  <c r="AC68" i="2"/>
  <c r="AC74" i="2"/>
  <c r="AC80" i="2"/>
  <c r="AC86" i="2"/>
  <c r="AC38" i="2"/>
  <c r="Z16" i="7"/>
  <c r="AA16" i="7" s="1"/>
  <c r="AC47" i="2"/>
  <c r="AC53" i="2"/>
  <c r="AC59" i="2"/>
  <c r="AC65" i="2"/>
  <c r="AC35" i="2"/>
  <c r="AC41" i="2"/>
  <c r="AG21" i="2"/>
  <c r="AC18" i="2"/>
  <c r="Z15" i="7"/>
  <c r="AA15" i="7" s="1"/>
  <c r="X14" i="7"/>
  <c r="Y14" i="7" s="1"/>
  <c r="X15" i="7"/>
  <c r="Y15" i="7" s="1"/>
  <c r="X16" i="7"/>
  <c r="Y16" i="7" s="1"/>
  <c r="Z14" i="7"/>
  <c r="AA14" i="7" s="1"/>
  <c r="AD17" i="7"/>
  <c r="AE17" i="7" s="1"/>
  <c r="AR17" i="7"/>
  <c r="AS17" i="7" s="1"/>
  <c r="AD16" i="7"/>
  <c r="AE16" i="7" s="1"/>
  <c r="AR16" i="7"/>
  <c r="AS16" i="7" s="1"/>
  <c r="AD15" i="7"/>
  <c r="AE15" i="7" s="1"/>
  <c r="AR15" i="7"/>
  <c r="AS15" i="7" s="1"/>
  <c r="AD14" i="7"/>
  <c r="AE14" i="7" s="1"/>
  <c r="AR14" i="7"/>
  <c r="AS14" i="7" s="1"/>
  <c r="AE42" i="2"/>
  <c r="AH15" i="2"/>
  <c r="AG16" i="2"/>
  <c r="AG20" i="2"/>
  <c r="AG23" i="2"/>
  <c r="AG19" i="2"/>
  <c r="AG17" i="2"/>
  <c r="AG25" i="2"/>
  <c r="AG22" i="2"/>
  <c r="AG85" i="2"/>
  <c r="AG88" i="2"/>
  <c r="AG15" i="2"/>
  <c r="AQ8" i="2"/>
  <c r="AQ5" i="2"/>
  <c r="AI69" i="2"/>
  <c r="AF25" i="2"/>
  <c r="AJ25" i="2" s="1"/>
  <c r="AF22" i="2"/>
  <c r="AJ22" i="2" s="1"/>
  <c r="AK55" i="2"/>
  <c r="AM54" i="2"/>
  <c r="AL55" i="2"/>
  <c r="AN54" i="2"/>
  <c r="AE54" i="2"/>
  <c r="AM55" i="2"/>
  <c r="AB54" i="2"/>
  <c r="AG54" i="2" s="1"/>
  <c r="AN55" i="2"/>
  <c r="AK61" i="2"/>
  <c r="H59" i="4" s="1"/>
  <c r="AM60" i="2"/>
  <c r="J58" i="4" s="1"/>
  <c r="AL61" i="2"/>
  <c r="I59" i="4" s="1"/>
  <c r="AN60" i="2"/>
  <c r="K58" i="4" s="1"/>
  <c r="AE60" i="2"/>
  <c r="AM61" i="2"/>
  <c r="J59" i="4" s="1"/>
  <c r="AB60" i="2"/>
  <c r="AN61" i="2"/>
  <c r="AK67" i="2"/>
  <c r="H65" i="4" s="1"/>
  <c r="AM66" i="2"/>
  <c r="J64" i="4" s="1"/>
  <c r="AL67" i="2"/>
  <c r="I65" i="4" s="1"/>
  <c r="AN66" i="2"/>
  <c r="AE66" i="2"/>
  <c r="AM67" i="2"/>
  <c r="AB66" i="2"/>
  <c r="AN67" i="2"/>
  <c r="K65" i="4" s="1"/>
  <c r="AK73" i="2"/>
  <c r="H71" i="4" s="1"/>
  <c r="AM72" i="2"/>
  <c r="AL73" i="2"/>
  <c r="AN72" i="2"/>
  <c r="AE72" i="2"/>
  <c r="AM73" i="2"/>
  <c r="J71" i="4" s="1"/>
  <c r="AB72" i="2"/>
  <c r="AN73" i="2"/>
  <c r="AK79" i="2"/>
  <c r="AM78" i="2"/>
  <c r="AL79" i="2"/>
  <c r="AN78" i="2"/>
  <c r="K76" i="4" s="1"/>
  <c r="AE78" i="2"/>
  <c r="AM79" i="2"/>
  <c r="AB78" i="2"/>
  <c r="AN79" i="2"/>
  <c r="AK85" i="2"/>
  <c r="H83" i="4" s="1"/>
  <c r="AM84" i="2"/>
  <c r="AL85" i="2"/>
  <c r="I83" i="4" s="1"/>
  <c r="AN84" i="2"/>
  <c r="AF85" i="2"/>
  <c r="AE84" i="2"/>
  <c r="AM85" i="2"/>
  <c r="J83" i="4" s="1"/>
  <c r="AB84" i="2"/>
  <c r="AN85" i="2"/>
  <c r="AL52" i="2"/>
  <c r="AN51" i="2"/>
  <c r="AE51" i="2"/>
  <c r="AK52" i="2"/>
  <c r="AM51" i="2"/>
  <c r="AM52" i="2"/>
  <c r="AB51" i="2"/>
  <c r="AG51" i="2" s="1"/>
  <c r="AN52" i="2"/>
  <c r="AL58" i="2"/>
  <c r="AN57" i="2"/>
  <c r="K55" i="4" s="1"/>
  <c r="AE57" i="2"/>
  <c r="AK58" i="2"/>
  <c r="AM57" i="2"/>
  <c r="J55" i="4" s="1"/>
  <c r="AM58" i="2"/>
  <c r="AB57" i="2"/>
  <c r="AN58" i="2"/>
  <c r="K56" i="4" s="1"/>
  <c r="AL64" i="2"/>
  <c r="I62" i="4" s="1"/>
  <c r="AN63" i="2"/>
  <c r="K61" i="4" s="1"/>
  <c r="AE63" i="2"/>
  <c r="AK64" i="2"/>
  <c r="H62" i="4" s="1"/>
  <c r="AM63" i="2"/>
  <c r="J61" i="4" s="1"/>
  <c r="AM64" i="2"/>
  <c r="J62" i="4" s="1"/>
  <c r="AB63" i="2"/>
  <c r="AN64" i="2"/>
  <c r="AL70" i="2"/>
  <c r="I68" i="4" s="1"/>
  <c r="AN69" i="2"/>
  <c r="AE69" i="2"/>
  <c r="AK70" i="2"/>
  <c r="H68" i="4" s="1"/>
  <c r="AM69" i="2"/>
  <c r="J67" i="4" s="1"/>
  <c r="AM70" i="2"/>
  <c r="AB69" i="2"/>
  <c r="AN70" i="2"/>
  <c r="AL76" i="2"/>
  <c r="AN75" i="2"/>
  <c r="K73" i="4" s="1"/>
  <c r="AE75" i="2"/>
  <c r="AK76" i="2"/>
  <c r="H74" i="4" s="1"/>
  <c r="AM75" i="2"/>
  <c r="J73" i="4" s="1"/>
  <c r="AM76" i="2"/>
  <c r="J74" i="4" s="1"/>
  <c r="AB75" i="2"/>
  <c r="AN76" i="2"/>
  <c r="K74" i="4" s="1"/>
  <c r="AL82" i="2"/>
  <c r="I80" i="4" s="1"/>
  <c r="AN81" i="2"/>
  <c r="AE81" i="2"/>
  <c r="AK82" i="2"/>
  <c r="AM81" i="2"/>
  <c r="J79" i="4" s="1"/>
  <c r="AM82" i="2"/>
  <c r="J80" i="4" s="1"/>
  <c r="AB81" i="2"/>
  <c r="AN82" i="2"/>
  <c r="K80" i="4" s="1"/>
  <c r="AL88" i="2"/>
  <c r="AN87" i="2"/>
  <c r="K85" i="4" s="1"/>
  <c r="AE87" i="2"/>
  <c r="AK88" i="2"/>
  <c r="H86" i="4" s="1"/>
  <c r="AM87" i="2"/>
  <c r="J85" i="4" s="1"/>
  <c r="AF88" i="2"/>
  <c r="AJ88" i="2" s="1"/>
  <c r="AM88" i="2"/>
  <c r="J86" i="4" s="1"/>
  <c r="AB87" i="2"/>
  <c r="AN88" i="2"/>
  <c r="K86" i="4" s="1"/>
  <c r="F72" i="4"/>
  <c r="AQ3" i="2"/>
  <c r="AK3" i="2"/>
  <c r="AL3" i="2" s="1"/>
  <c r="AL46" i="2"/>
  <c r="AN45" i="2"/>
  <c r="AK46" i="2"/>
  <c r="AM45" i="2"/>
  <c r="AN46" i="2"/>
  <c r="AM46" i="2"/>
  <c r="AE33" i="2"/>
  <c r="AE45" i="2"/>
  <c r="AM37" i="2"/>
  <c r="AK37" i="2"/>
  <c r="AN37" i="2"/>
  <c r="AL37" i="2"/>
  <c r="AE36" i="2"/>
  <c r="AN36" i="2"/>
  <c r="AM36" i="2"/>
  <c r="AK43" i="2"/>
  <c r="AM42" i="2"/>
  <c r="AL43" i="2"/>
  <c r="AN42" i="2"/>
  <c r="AN43" i="2"/>
  <c r="AM43" i="2"/>
  <c r="AK49" i="2"/>
  <c r="AM48" i="2"/>
  <c r="AL49" i="2"/>
  <c r="AN48" i="2"/>
  <c r="AE48" i="2"/>
  <c r="AN49" i="2"/>
  <c r="AM49" i="2"/>
  <c r="AP20" i="2"/>
  <c r="AP18" i="2"/>
  <c r="AN33" i="2"/>
  <c r="AM33" i="2"/>
  <c r="AN34" i="2"/>
  <c r="AK34" i="2"/>
  <c r="AL34" i="2"/>
  <c r="AM34" i="2"/>
  <c r="AN40" i="2"/>
  <c r="AL40" i="2"/>
  <c r="AE39" i="2"/>
  <c r="AM40" i="2"/>
  <c r="AK40" i="2"/>
  <c r="AN39" i="2"/>
  <c r="AM39" i="2"/>
  <c r="AP15" i="2"/>
  <c r="AP17" i="2"/>
  <c r="AP23" i="2"/>
  <c r="AF19" i="2"/>
  <c r="AJ19" i="2" s="1"/>
  <c r="AF16" i="2"/>
  <c r="AH16" i="2"/>
  <c r="AB48" i="2"/>
  <c r="AG48" i="2" s="1"/>
  <c r="AB39" i="2"/>
  <c r="AB36" i="2"/>
  <c r="AB42" i="2"/>
  <c r="AB33" i="2"/>
  <c r="AB45" i="2"/>
  <c r="K64" i="4"/>
  <c r="AO49" i="2"/>
  <c r="AO61" i="2"/>
  <c r="L59" i="4" s="1"/>
  <c r="K59" i="4"/>
  <c r="E72" i="6"/>
  <c r="K70" i="4"/>
  <c r="J70" i="4"/>
  <c r="I71" i="4"/>
  <c r="K82" i="4"/>
  <c r="K83" i="4"/>
  <c r="AB52" i="2"/>
  <c r="E63" i="6"/>
  <c r="E78" i="6"/>
  <c r="K77" i="4"/>
  <c r="K88" i="4" s="1"/>
  <c r="J76" i="4"/>
  <c r="AB58" i="2"/>
  <c r="K58" i="6" s="1"/>
  <c r="E81" i="6"/>
  <c r="AP21" i="2"/>
  <c r="AH19" i="2"/>
  <c r="AA86" i="2"/>
  <c r="AA77" i="2"/>
  <c r="B75" i="4" s="1"/>
  <c r="AH22" i="2"/>
  <c r="AP16" i="7" s="1"/>
  <c r="AQ16" i="7" s="1"/>
  <c r="AH25" i="2"/>
  <c r="AP17" i="7" s="1"/>
  <c r="AQ17" i="7" s="1"/>
  <c r="L59" i="6"/>
  <c r="M67" i="6"/>
  <c r="AP19" i="2"/>
  <c r="AP22" i="2"/>
  <c r="AP16" i="2"/>
  <c r="AP24" i="2"/>
  <c r="AP25" i="2"/>
  <c r="M88" i="6"/>
  <c r="G57" i="6"/>
  <c r="H59" i="6" s="1"/>
  <c r="Y51" i="2"/>
  <c r="AA69" i="2"/>
  <c r="AA81" i="2"/>
  <c r="AC81" i="2" s="1"/>
  <c r="AA57" i="2"/>
  <c r="G42" i="4"/>
  <c r="G47" i="4"/>
  <c r="AQ49" i="2"/>
  <c r="G51" i="4"/>
  <c r="AQ53" i="2"/>
  <c r="G55" i="4"/>
  <c r="AQ57" i="2"/>
  <c r="G59" i="4"/>
  <c r="AQ61" i="2"/>
  <c r="G63" i="4"/>
  <c r="AQ65" i="2"/>
  <c r="M69" i="6"/>
  <c r="AQ69" i="2"/>
  <c r="M73" i="6"/>
  <c r="AQ73" i="2"/>
  <c r="G75" i="4"/>
  <c r="AQ77" i="2"/>
  <c r="M81" i="6"/>
  <c r="AQ81" i="2"/>
  <c r="E75" i="6"/>
  <c r="G43" i="4"/>
  <c r="AQ45" i="2"/>
  <c r="G48" i="4"/>
  <c r="G56" i="4"/>
  <c r="AQ58" i="2"/>
  <c r="G60" i="4"/>
  <c r="AQ62" i="2"/>
  <c r="G64" i="4"/>
  <c r="AQ66" i="2"/>
  <c r="G68" i="4"/>
  <c r="AQ70" i="2"/>
  <c r="M74" i="6"/>
  <c r="AQ74" i="2"/>
  <c r="G80" i="4"/>
  <c r="AQ82" i="2"/>
  <c r="M86" i="6"/>
  <c r="AQ86" i="2"/>
  <c r="G88" i="4"/>
  <c r="AQ79" i="2" s="1"/>
  <c r="G45" i="4"/>
  <c r="AQ47" i="2"/>
  <c r="Y65" i="2"/>
  <c r="G44" i="4"/>
  <c r="AQ46" i="2"/>
  <c r="G49" i="4"/>
  <c r="AQ51" i="2"/>
  <c r="G53" i="4"/>
  <c r="AQ55" i="2"/>
  <c r="G57" i="4"/>
  <c r="AQ59" i="2"/>
  <c r="G61" i="4"/>
  <c r="AQ63" i="2"/>
  <c r="M71" i="6"/>
  <c r="AQ71" i="2"/>
  <c r="M75" i="6"/>
  <c r="AQ75" i="2"/>
  <c r="Y57" i="2"/>
  <c r="F55" i="4" s="1"/>
  <c r="AO63" i="2"/>
  <c r="L61" i="4" s="1"/>
  <c r="AA83" i="2"/>
  <c r="Y92" i="2"/>
  <c r="AG92" i="2" s="1"/>
  <c r="AL39" i="7" s="1"/>
  <c r="AM39" i="7" s="1"/>
  <c r="G73" i="4"/>
  <c r="G87" i="6"/>
  <c r="H89" i="6" s="1"/>
  <c r="G46" i="4"/>
  <c r="AQ48" i="2"/>
  <c r="G50" i="4"/>
  <c r="AQ52" i="2"/>
  <c r="G54" i="4"/>
  <c r="AQ56" i="2"/>
  <c r="M60" i="6"/>
  <c r="AQ60" i="2"/>
  <c r="G62" i="4"/>
  <c r="AQ64" i="2"/>
  <c r="M68" i="6"/>
  <c r="AQ68" i="2"/>
  <c r="M72" i="6"/>
  <c r="AQ72" i="2"/>
  <c r="M84" i="6"/>
  <c r="AQ84" i="2"/>
  <c r="M92" i="6"/>
  <c r="L72" i="6"/>
  <c r="D57" i="6"/>
  <c r="F69" i="6"/>
  <c r="H70" i="6" s="1"/>
  <c r="Y48" i="2"/>
  <c r="Y86" i="2"/>
  <c r="AG86" i="2" s="1"/>
  <c r="AB49" i="2"/>
  <c r="Y54" i="2"/>
  <c r="Y62" i="2"/>
  <c r="F81" i="6"/>
  <c r="H82" i="6" s="1"/>
  <c r="B72" i="6"/>
  <c r="Y72" i="2"/>
  <c r="F70" i="4" s="1"/>
  <c r="F57" i="6"/>
  <c r="H58" i="6" s="1"/>
  <c r="D69" i="6"/>
  <c r="D75" i="6"/>
  <c r="M58" i="6"/>
  <c r="G58" i="4"/>
  <c r="G90" i="4"/>
  <c r="M82" i="6"/>
  <c r="M77" i="6"/>
  <c r="G72" i="4"/>
  <c r="G70" i="4"/>
  <c r="M70" i="6"/>
  <c r="G66" i="4"/>
  <c r="M61" i="6"/>
  <c r="M62" i="6"/>
  <c r="M59" i="6"/>
  <c r="M57" i="6"/>
  <c r="M83" i="6"/>
  <c r="G81" i="4"/>
  <c r="M85" i="6"/>
  <c r="G83" i="4"/>
  <c r="B64" i="4"/>
  <c r="J66" i="6"/>
  <c r="B90" i="6"/>
  <c r="D88" i="4"/>
  <c r="L90" i="6"/>
  <c r="AO55" i="2"/>
  <c r="AB55" i="2"/>
  <c r="AA56" i="2"/>
  <c r="F90" i="6"/>
  <c r="H91" i="6" s="1"/>
  <c r="Y80" i="2"/>
  <c r="AG80" i="2" s="1"/>
  <c r="G78" i="6"/>
  <c r="H80" i="6" s="1"/>
  <c r="M66" i="6"/>
  <c r="AA80" i="2"/>
  <c r="G87" i="4"/>
  <c r="M89" i="6"/>
  <c r="B70" i="4"/>
  <c r="J72" i="6"/>
  <c r="AH60" i="2"/>
  <c r="D60" i="6"/>
  <c r="G71" i="4"/>
  <c r="G65" i="4"/>
  <c r="M63" i="6"/>
  <c r="B66" i="6"/>
  <c r="F72" i="6"/>
  <c r="H73" i="6" s="1"/>
  <c r="D90" i="6"/>
  <c r="M76" i="6"/>
  <c r="G74" i="4"/>
  <c r="M78" i="6"/>
  <c r="G76" i="4"/>
  <c r="AA78" i="2"/>
  <c r="AC78" i="2" s="1"/>
  <c r="B78" i="6"/>
  <c r="D66" i="6"/>
  <c r="AH78" i="2"/>
  <c r="D78" i="6"/>
  <c r="E66" i="6"/>
  <c r="AO66" i="2"/>
  <c r="L64" i="4" s="1"/>
  <c r="Y79" i="2"/>
  <c r="F77" i="4" s="1"/>
  <c r="F88" i="4" s="1"/>
  <c r="F78" i="6"/>
  <c r="H79" i="6" s="1"/>
  <c r="Y68" i="2"/>
  <c r="G66" i="6"/>
  <c r="H68" i="6" s="1"/>
  <c r="AB68" i="2"/>
  <c r="M65" i="6"/>
  <c r="M80" i="6"/>
  <c r="G78" i="4"/>
  <c r="M91" i="6"/>
  <c r="G89" i="4"/>
  <c r="J60" i="6"/>
  <c r="B58" i="4"/>
  <c r="B84" i="6"/>
  <c r="AA84" i="2"/>
  <c r="AC84" i="2" s="1"/>
  <c r="D82" i="4" s="1"/>
  <c r="AB61" i="2"/>
  <c r="E60" i="6"/>
  <c r="E84" i="6"/>
  <c r="J82" i="4"/>
  <c r="Y60" i="2"/>
  <c r="F58" i="4" s="1"/>
  <c r="F60" i="6"/>
  <c r="Y85" i="2"/>
  <c r="F83" i="4" s="1"/>
  <c r="F84" i="6"/>
  <c r="G84" i="4"/>
  <c r="AA50" i="2"/>
  <c r="AB67" i="2"/>
  <c r="Y78" i="2"/>
  <c r="F76" i="4" s="1"/>
  <c r="G85" i="4"/>
  <c r="M87" i="6"/>
  <c r="J89" i="4"/>
  <c r="AA63" i="2"/>
  <c r="B63" i="6"/>
  <c r="AA75" i="2"/>
  <c r="B75" i="6"/>
  <c r="AA87" i="2"/>
  <c r="AC87" i="2" s="1"/>
  <c r="B87" i="6"/>
  <c r="D87" i="6"/>
  <c r="E87" i="6"/>
  <c r="AA89" i="2"/>
  <c r="Y64" i="2"/>
  <c r="F62" i="4" s="1"/>
  <c r="F63" i="6"/>
  <c r="H64" i="6" s="1"/>
  <c r="Y63" i="2"/>
  <c r="F61" i="4" s="1"/>
  <c r="Y75" i="2"/>
  <c r="F73" i="4" s="1"/>
  <c r="F75" i="6"/>
  <c r="Y87" i="2"/>
  <c r="F85" i="4" s="1"/>
  <c r="F87" i="6"/>
  <c r="Y77" i="2"/>
  <c r="AG77" i="2" s="1"/>
  <c r="G75" i="6"/>
  <c r="H77" i="6" s="1"/>
  <c r="F87" i="4"/>
  <c r="G79" i="4"/>
  <c r="G69" i="4"/>
  <c r="G67" i="4"/>
  <c r="G86" i="4"/>
  <c r="G82" i="4"/>
  <c r="B60" i="6"/>
  <c r="D63" i="6"/>
  <c r="M64" i="6"/>
  <c r="F66" i="6"/>
  <c r="G72" i="6"/>
  <c r="H74" i="6" s="1"/>
  <c r="D81" i="6"/>
  <c r="AA59" i="2"/>
  <c r="E57" i="6"/>
  <c r="AA70" i="2"/>
  <c r="AC70" i="2" s="1"/>
  <c r="Y71" i="2"/>
  <c r="AG71" i="2" s="1"/>
  <c r="G69" i="6"/>
  <c r="H71" i="6" s="1"/>
  <c r="F57" i="4"/>
  <c r="F81" i="4"/>
  <c r="E69" i="6"/>
  <c r="AA92" i="2"/>
  <c r="X39" i="7" s="1"/>
  <c r="Y39" i="7" s="1"/>
  <c r="Y84" i="2"/>
  <c r="F82" i="4" s="1"/>
  <c r="Y82" i="2"/>
  <c r="F80" i="4" s="1"/>
  <c r="Y91" i="2"/>
  <c r="F89" i="4" s="1"/>
  <c r="Y88" i="2"/>
  <c r="F86" i="4" s="1"/>
  <c r="Y70" i="2"/>
  <c r="F68" i="4" s="1"/>
  <c r="Y66" i="2"/>
  <c r="F64" i="4" s="1"/>
  <c r="Y61" i="2"/>
  <c r="F59" i="4" s="1"/>
  <c r="K89" i="4"/>
  <c r="AB71" i="2"/>
  <c r="AI66" i="2"/>
  <c r="AA67" i="2"/>
  <c r="AC67" i="2" s="1"/>
  <c r="AB64" i="2"/>
  <c r="AB65" i="2"/>
  <c r="AB62" i="2"/>
  <c r="AO58" i="2"/>
  <c r="L56" i="4" s="1"/>
  <c r="AO52" i="2"/>
  <c r="AA53" i="2"/>
  <c r="AH66" i="2"/>
  <c r="AA85" i="2"/>
  <c r="AC85" i="2" s="1"/>
  <c r="AO85" i="2"/>
  <c r="L83" i="4" s="1"/>
  <c r="AB86" i="2"/>
  <c r="AH87" i="2"/>
  <c r="AA88" i="2"/>
  <c r="AC88" i="2" s="1"/>
  <c r="AO88" i="2"/>
  <c r="L86" i="4" s="1"/>
  <c r="AB89" i="2"/>
  <c r="AA91" i="2"/>
  <c r="AC91" i="2" s="1"/>
  <c r="H89" i="4"/>
  <c r="AO91" i="2"/>
  <c r="L89" i="4" s="1"/>
  <c r="AB92" i="2"/>
  <c r="K92" i="6" s="1"/>
  <c r="AI84" i="2"/>
  <c r="AO84" i="2"/>
  <c r="L82" i="4" s="1"/>
  <c r="AB85" i="2"/>
  <c r="AI87" i="2"/>
  <c r="AO87" i="2"/>
  <c r="L85" i="4" s="1"/>
  <c r="AB88" i="2"/>
  <c r="I86" i="4"/>
  <c r="AB91" i="2"/>
  <c r="I89" i="4"/>
  <c r="AH88" i="2"/>
  <c r="AA76" i="2"/>
  <c r="AC76" i="2" s="1"/>
  <c r="AB77" i="2"/>
  <c r="X34" i="7" s="1"/>
  <c r="Y34" i="7" s="1"/>
  <c r="AO79" i="2"/>
  <c r="L77" i="4" s="1"/>
  <c r="L88" i="4" s="1"/>
  <c r="AO82" i="2"/>
  <c r="L80" i="4" s="1"/>
  <c r="AO75" i="2"/>
  <c r="L73" i="4" s="1"/>
  <c r="I74" i="4"/>
  <c r="AI78" i="2"/>
  <c r="AO78" i="2"/>
  <c r="L76" i="4" s="1"/>
  <c r="AB79" i="2"/>
  <c r="K90" i="6" s="1"/>
  <c r="I77" i="4"/>
  <c r="AO81" i="2"/>
  <c r="L79" i="4" s="1"/>
  <c r="J77" i="4"/>
  <c r="J88" i="4" s="1"/>
  <c r="AO76" i="2"/>
  <c r="L74" i="4" s="1"/>
  <c r="AA79" i="2"/>
  <c r="AC79" i="2" s="1"/>
  <c r="H77" i="4"/>
  <c r="AB80" i="2"/>
  <c r="K79" i="4"/>
  <c r="AA82" i="2"/>
  <c r="AC82" i="2" s="1"/>
  <c r="H80" i="4"/>
  <c r="AB83" i="2"/>
  <c r="AI75" i="2"/>
  <c r="AB76" i="2"/>
  <c r="AI81" i="2"/>
  <c r="AB82" i="2"/>
  <c r="AF82" i="2" s="1"/>
  <c r="AA74" i="2"/>
  <c r="K71" i="4"/>
  <c r="AB73" i="2"/>
  <c r="AF73" i="2" s="1"/>
  <c r="AO72" i="2"/>
  <c r="L70" i="4" s="1"/>
  <c r="AI72" i="2"/>
  <c r="AH48" i="2"/>
  <c r="AO48" i="2"/>
  <c r="AH51" i="2"/>
  <c r="AO51" i="2"/>
  <c r="AH54" i="2"/>
  <c r="AO54" i="2"/>
  <c r="AO57" i="2"/>
  <c r="L55" i="4" s="1"/>
  <c r="H56" i="4"/>
  <c r="AO60" i="2"/>
  <c r="L58" i="4" s="1"/>
  <c r="AA65" i="2"/>
  <c r="K62" i="4"/>
  <c r="AO64" i="2"/>
  <c r="L62" i="4" s="1"/>
  <c r="K67" i="4"/>
  <c r="AB70" i="2"/>
  <c r="AO70" i="2"/>
  <c r="L68" i="4" s="1"/>
  <c r="AA73" i="2"/>
  <c r="AO73" i="2"/>
  <c r="L71" i="4" s="1"/>
  <c r="AI48" i="2"/>
  <c r="AI51" i="2"/>
  <c r="AI54" i="2"/>
  <c r="AI57" i="2"/>
  <c r="I56" i="4"/>
  <c r="AI60" i="2"/>
  <c r="AI63" i="2"/>
  <c r="AA64" i="2"/>
  <c r="AA68" i="2"/>
  <c r="J65" i="4"/>
  <c r="AO67" i="2"/>
  <c r="L65" i="4" s="1"/>
  <c r="AO69" i="2"/>
  <c r="L67" i="4" s="1"/>
  <c r="AB74" i="2"/>
  <c r="AA49" i="2"/>
  <c r="AB50" i="2"/>
  <c r="AP51" i="2"/>
  <c r="AA52" i="2"/>
  <c r="AC52" i="2" s="1"/>
  <c r="AB53" i="2"/>
  <c r="AA55" i="2"/>
  <c r="AC55" i="2" s="1"/>
  <c r="AB56" i="2"/>
  <c r="J56" i="4"/>
  <c r="AA58" i="2"/>
  <c r="AC58" i="2" s="1"/>
  <c r="AB59" i="2"/>
  <c r="AA62" i="2"/>
  <c r="AA61" i="2"/>
  <c r="AA71" i="2"/>
  <c r="K68" i="4"/>
  <c r="J68" i="4"/>
  <c r="H6" i="4"/>
  <c r="I6" i="4"/>
  <c r="J6" i="4"/>
  <c r="K6" i="4"/>
  <c r="L6" i="4"/>
  <c r="H7" i="4"/>
  <c r="I7" i="4"/>
  <c r="H9" i="4"/>
  <c r="I9" i="4"/>
  <c r="J9" i="4"/>
  <c r="K9" i="4"/>
  <c r="L9" i="4"/>
  <c r="H10" i="4"/>
  <c r="I10" i="4"/>
  <c r="H12" i="4"/>
  <c r="I12" i="4"/>
  <c r="J12" i="4"/>
  <c r="K12" i="4"/>
  <c r="L12" i="4"/>
  <c r="H13" i="4"/>
  <c r="I13" i="4"/>
  <c r="H15" i="4"/>
  <c r="I15" i="4"/>
  <c r="J15" i="4"/>
  <c r="K15" i="4"/>
  <c r="L15" i="4"/>
  <c r="H16" i="4"/>
  <c r="I16" i="4"/>
  <c r="H18" i="4"/>
  <c r="I18" i="4"/>
  <c r="J18" i="4"/>
  <c r="K18" i="4"/>
  <c r="L18" i="4"/>
  <c r="H19" i="4"/>
  <c r="I19" i="4"/>
  <c r="H21" i="4"/>
  <c r="I21" i="4"/>
  <c r="J21" i="4"/>
  <c r="K21" i="4"/>
  <c r="L21" i="4"/>
  <c r="H22" i="4"/>
  <c r="I22" i="4"/>
  <c r="H24" i="4"/>
  <c r="I24" i="4"/>
  <c r="J24" i="4"/>
  <c r="K24" i="4"/>
  <c r="L24" i="4"/>
  <c r="H25" i="4"/>
  <c r="I25" i="4"/>
  <c r="H27" i="4"/>
  <c r="I27" i="4"/>
  <c r="J27" i="4"/>
  <c r="K27" i="4"/>
  <c r="L27" i="4"/>
  <c r="H28" i="4"/>
  <c r="I28" i="4"/>
  <c r="H30" i="4"/>
  <c r="I30" i="4"/>
  <c r="J30" i="4"/>
  <c r="K30" i="4"/>
  <c r="L30" i="4"/>
  <c r="H31" i="4"/>
  <c r="I31" i="4"/>
  <c r="H33" i="4"/>
  <c r="I33" i="4"/>
  <c r="J33" i="4"/>
  <c r="K33" i="4"/>
  <c r="L33" i="4"/>
  <c r="H34" i="4"/>
  <c r="I34" i="4"/>
  <c r="H36" i="4"/>
  <c r="I36" i="4"/>
  <c r="J36" i="4"/>
  <c r="K36" i="4"/>
  <c r="L36" i="4"/>
  <c r="H37" i="4"/>
  <c r="I37" i="4"/>
  <c r="H39" i="4"/>
  <c r="I39" i="4"/>
  <c r="J39" i="4"/>
  <c r="K39" i="4"/>
  <c r="L39" i="4"/>
  <c r="H40" i="4"/>
  <c r="I40" i="4"/>
  <c r="H42" i="4"/>
  <c r="I42" i="4"/>
  <c r="J42" i="4"/>
  <c r="K42" i="4"/>
  <c r="L42" i="4"/>
  <c r="H43" i="4"/>
  <c r="I43" i="4"/>
  <c r="H45" i="4"/>
  <c r="I45" i="4"/>
  <c r="J45" i="4"/>
  <c r="K45" i="4"/>
  <c r="L45" i="4"/>
  <c r="H46" i="4"/>
  <c r="I46" i="4"/>
  <c r="H48" i="4"/>
  <c r="I48" i="4"/>
  <c r="J48" i="4"/>
  <c r="K48" i="4"/>
  <c r="L48" i="4"/>
  <c r="H49" i="4"/>
  <c r="I49" i="4"/>
  <c r="H51" i="4"/>
  <c r="I51" i="4"/>
  <c r="J51" i="4"/>
  <c r="K51" i="4"/>
  <c r="L51" i="4"/>
  <c r="H52" i="4"/>
  <c r="I52" i="4"/>
  <c r="H54" i="4"/>
  <c r="I54" i="4"/>
  <c r="J54" i="4"/>
  <c r="K54" i="4"/>
  <c r="L54" i="4"/>
  <c r="AL16" i="7" l="1"/>
  <c r="AM16" i="7" s="1"/>
  <c r="AF18" i="2"/>
  <c r="AJ18" i="2" s="1"/>
  <c r="AP48" i="2"/>
  <c r="X32" i="7"/>
  <c r="Y32" i="7" s="1"/>
  <c r="X30" i="7"/>
  <c r="Y30" i="7" s="1"/>
  <c r="AJ14" i="7"/>
  <c r="AK14" i="7" s="1"/>
  <c r="AJ17" i="7"/>
  <c r="AK17" i="7" s="1"/>
  <c r="AG18" i="2"/>
  <c r="AL15" i="7" s="1"/>
  <c r="AM15" i="7" s="1"/>
  <c r="AC75" i="2"/>
  <c r="AG73" i="2"/>
  <c r="AC73" i="2"/>
  <c r="AG69" i="2"/>
  <c r="AC69" i="2"/>
  <c r="AH18" i="2"/>
  <c r="AP15" i="7" s="1"/>
  <c r="AQ15" i="7" s="1"/>
  <c r="AC49" i="2"/>
  <c r="AG49" i="2" s="1"/>
  <c r="AG64" i="2"/>
  <c r="AC64" i="2"/>
  <c r="AC63" i="2"/>
  <c r="AJ63" i="2" s="1"/>
  <c r="AG61" i="2"/>
  <c r="AC61" i="2"/>
  <c r="AG57" i="2"/>
  <c r="AC57" i="2"/>
  <c r="D55" i="4" s="1"/>
  <c r="AJ16" i="7"/>
  <c r="AK16" i="7" s="1"/>
  <c r="AJ51" i="2"/>
  <c r="AJ15" i="7"/>
  <c r="AK15" i="7" s="1"/>
  <c r="AN14" i="7"/>
  <c r="AO14" i="7" s="1"/>
  <c r="AG68" i="2"/>
  <c r="X37" i="7"/>
  <c r="Y37" i="7" s="1"/>
  <c r="X33" i="7"/>
  <c r="Y33" i="7" s="1"/>
  <c r="X36" i="7"/>
  <c r="Y36" i="7" s="1"/>
  <c r="X35" i="7"/>
  <c r="Y35" i="7" s="1"/>
  <c r="X38" i="7"/>
  <c r="Y38" i="7" s="1"/>
  <c r="AG50" i="2"/>
  <c r="V17" i="7"/>
  <c r="W17" i="7" s="1"/>
  <c r="AG52" i="2"/>
  <c r="X31" i="7"/>
  <c r="Y31" i="7" s="1"/>
  <c r="X29" i="7"/>
  <c r="Y29" i="7" s="1"/>
  <c r="X28" i="7"/>
  <c r="Y28" i="7" s="1"/>
  <c r="AG59" i="2"/>
  <c r="X26" i="7"/>
  <c r="Y26" i="7" s="1"/>
  <c r="X25" i="7"/>
  <c r="Y25" i="7" s="1"/>
  <c r="X27" i="7"/>
  <c r="Y27" i="7" s="1"/>
  <c r="AG62" i="2"/>
  <c r="AG65" i="2"/>
  <c r="AG56" i="2"/>
  <c r="AG53" i="2"/>
  <c r="AD27" i="7"/>
  <c r="AE27" i="7" s="1"/>
  <c r="AR27" i="7"/>
  <c r="AS27" i="7" s="1"/>
  <c r="AD29" i="7"/>
  <c r="AE29" i="7" s="1"/>
  <c r="AR29" i="7"/>
  <c r="AS29" i="7" s="1"/>
  <c r="AD28" i="7"/>
  <c r="AE28" i="7" s="1"/>
  <c r="AR28" i="7"/>
  <c r="AS28" i="7" s="1"/>
  <c r="AD38" i="7"/>
  <c r="AE38" i="7" s="1"/>
  <c r="AR38" i="7"/>
  <c r="AS38" i="7" s="1"/>
  <c r="AP38" i="7"/>
  <c r="AQ38" i="7" s="1"/>
  <c r="AD37" i="7"/>
  <c r="AE37" i="7" s="1"/>
  <c r="AR37" i="7"/>
  <c r="AS37" i="7" s="1"/>
  <c r="AD36" i="7"/>
  <c r="AE36" i="7" s="1"/>
  <c r="AR36" i="7"/>
  <c r="AS36" i="7" s="1"/>
  <c r="AD35" i="7"/>
  <c r="AE35" i="7" s="1"/>
  <c r="AR35" i="7"/>
  <c r="AS35" i="7" s="1"/>
  <c r="AD34" i="7"/>
  <c r="AE34" i="7" s="1"/>
  <c r="AR34" i="7"/>
  <c r="AS34" i="7" s="1"/>
  <c r="AD33" i="7"/>
  <c r="AE33" i="7" s="1"/>
  <c r="AR33" i="7"/>
  <c r="AS33" i="7" s="1"/>
  <c r="AD32" i="7"/>
  <c r="AE32" i="7" s="1"/>
  <c r="AR32" i="7"/>
  <c r="AS32" i="7" s="1"/>
  <c r="AD31" i="7"/>
  <c r="AE31" i="7" s="1"/>
  <c r="AR31" i="7"/>
  <c r="AS31" i="7" s="1"/>
  <c r="AD30" i="7"/>
  <c r="AE30" i="7" s="1"/>
  <c r="AR30" i="7"/>
  <c r="AS30" i="7" s="1"/>
  <c r="AD26" i="7"/>
  <c r="AE26" i="7" s="1"/>
  <c r="AR26" i="7"/>
  <c r="AS26" i="7" s="1"/>
  <c r="AD25" i="7"/>
  <c r="AE25" i="7" s="1"/>
  <c r="AR25" i="7"/>
  <c r="AS25" i="7" s="1"/>
  <c r="V16" i="7"/>
  <c r="W16" i="7" s="1"/>
  <c r="V15" i="7"/>
  <c r="W15" i="7" s="1"/>
  <c r="V14" i="7"/>
  <c r="W14" i="7" s="1"/>
  <c r="AP14" i="7"/>
  <c r="AQ14" i="7" s="1"/>
  <c r="AG58" i="2"/>
  <c r="AG55" i="2"/>
  <c r="AG82" i="2"/>
  <c r="AG76" i="2"/>
  <c r="AG87" i="2"/>
  <c r="AL38" i="7" s="1"/>
  <c r="AM38" i="7" s="1"/>
  <c r="AG84" i="2"/>
  <c r="AL37" i="7" s="1"/>
  <c r="AM37" i="7" s="1"/>
  <c r="AG78" i="2"/>
  <c r="AG81" i="2"/>
  <c r="AL14" i="7"/>
  <c r="AM14" i="7" s="1"/>
  <c r="AG67" i="2"/>
  <c r="AG70" i="2"/>
  <c r="AG72" i="2"/>
  <c r="AL33" i="7" s="1"/>
  <c r="AM33" i="7" s="1"/>
  <c r="AG66" i="2"/>
  <c r="AG60" i="2"/>
  <c r="AL32" i="7"/>
  <c r="AM32" i="7" s="1"/>
  <c r="AL26" i="7"/>
  <c r="AM26" i="7" s="1"/>
  <c r="AL29" i="7"/>
  <c r="AM29" i="7" s="1"/>
  <c r="AN16" i="7"/>
  <c r="AN15" i="7"/>
  <c r="AG75" i="2"/>
  <c r="AG63" i="2"/>
  <c r="AL30" i="7" s="1"/>
  <c r="AM30" i="7" s="1"/>
  <c r="AN17" i="7"/>
  <c r="AF76" i="2"/>
  <c r="AJ76" i="2" s="1"/>
  <c r="C56" i="4"/>
  <c r="AJ28" i="7"/>
  <c r="AK28" i="7" s="1"/>
  <c r="Z29" i="7"/>
  <c r="AA29" i="7" s="1"/>
  <c r="AJ30" i="7"/>
  <c r="AK30" i="7" s="1"/>
  <c r="AJ27" i="7"/>
  <c r="AK27" i="7" s="1"/>
  <c r="AJ25" i="7"/>
  <c r="AK25" i="7" s="1"/>
  <c r="Z30" i="7"/>
  <c r="AA30" i="7" s="1"/>
  <c r="AJ33" i="7"/>
  <c r="AK33" i="7" s="1"/>
  <c r="AJ34" i="7"/>
  <c r="AK34" i="7" s="1"/>
  <c r="Z28" i="7"/>
  <c r="AA28" i="7" s="1"/>
  <c r="AJ32" i="7"/>
  <c r="AK32" i="7" s="1"/>
  <c r="AJ36" i="7"/>
  <c r="AK36" i="7" s="1"/>
  <c r="AJ38" i="7"/>
  <c r="AK38" i="7" s="1"/>
  <c r="AJ37" i="7"/>
  <c r="AK37" i="7" s="1"/>
  <c r="Z26" i="7"/>
  <c r="AA26" i="7" s="1"/>
  <c r="Z25" i="7"/>
  <c r="AA25" i="7" s="1"/>
  <c r="Z27" i="7"/>
  <c r="AA27" i="7" s="1"/>
  <c r="AP91" i="2"/>
  <c r="AP92" i="2"/>
  <c r="AF67" i="2"/>
  <c r="AJ67" i="2" s="1"/>
  <c r="AF58" i="2"/>
  <c r="AJ58" i="2" s="1"/>
  <c r="AF55" i="2"/>
  <c r="AN27" i="7" s="1"/>
  <c r="AF70" i="2"/>
  <c r="AJ70" i="2" s="1"/>
  <c r="AF64" i="2"/>
  <c r="AF52" i="2"/>
  <c r="AF49" i="2"/>
  <c r="AN25" i="7" s="1"/>
  <c r="AF61" i="2"/>
  <c r="AJ61" i="2" s="1"/>
  <c r="AP68" i="2"/>
  <c r="AP65" i="2"/>
  <c r="AN38" i="7"/>
  <c r="AN36" i="7"/>
  <c r="AH82" i="2"/>
  <c r="AP59" i="2"/>
  <c r="AP89" i="2"/>
  <c r="AH84" i="2"/>
  <c r="AP56" i="2"/>
  <c r="F60" i="4"/>
  <c r="B81" i="4"/>
  <c r="AP83" i="2"/>
  <c r="J57" i="6"/>
  <c r="J69" i="6"/>
  <c r="J77" i="6"/>
  <c r="AP77" i="2"/>
  <c r="AJ69" i="2"/>
  <c r="AN37" i="7"/>
  <c r="AN33" i="7"/>
  <c r="AP71" i="2"/>
  <c r="AP62" i="2"/>
  <c r="AP74" i="2"/>
  <c r="AP53" i="2"/>
  <c r="AH75" i="2"/>
  <c r="AH63" i="2"/>
  <c r="AP80" i="2"/>
  <c r="F84" i="4"/>
  <c r="F90" i="4"/>
  <c r="F63" i="4"/>
  <c r="J81" i="6"/>
  <c r="J86" i="6"/>
  <c r="AP86" i="2"/>
  <c r="AP50" i="2"/>
  <c r="AH72" i="2"/>
  <c r="B84" i="4"/>
  <c r="AH81" i="2"/>
  <c r="AR21" i="2"/>
  <c r="AH58" i="2"/>
  <c r="AH76" i="2"/>
  <c r="D57" i="4"/>
  <c r="AH57" i="2"/>
  <c r="AH73" i="2"/>
  <c r="AJ48" i="2"/>
  <c r="AJ54" i="2"/>
  <c r="AR18" i="2"/>
  <c r="AJ73" i="2"/>
  <c r="AJ82" i="2"/>
  <c r="AJ85" i="2"/>
  <c r="AH61" i="2"/>
  <c r="AP29" i="7" s="1"/>
  <c r="AQ29" i="7" s="1"/>
  <c r="AR24" i="2"/>
  <c r="AH85" i="2"/>
  <c r="J83" i="6"/>
  <c r="B79" i="4"/>
  <c r="AP78" i="2"/>
  <c r="D70" i="4"/>
  <c r="B67" i="4"/>
  <c r="H57" i="6"/>
  <c r="L57" i="6"/>
  <c r="AH69" i="2"/>
  <c r="AH55" i="2"/>
  <c r="AP27" i="7" s="1"/>
  <c r="AQ27" i="7" s="1"/>
  <c r="H63" i="6"/>
  <c r="AJ16" i="2"/>
  <c r="AR15" i="2"/>
  <c r="B55" i="4"/>
  <c r="H81" i="6"/>
  <c r="AH49" i="2"/>
  <c r="AP25" i="7" s="1"/>
  <c r="AQ25" i="7" s="1"/>
  <c r="L84" i="6"/>
  <c r="H69" i="6"/>
  <c r="AH70" i="2"/>
  <c r="H72" i="6"/>
  <c r="H90" i="6"/>
  <c r="AP60" i="2"/>
  <c r="K60" i="6"/>
  <c r="C58" i="4"/>
  <c r="J58" i="6"/>
  <c r="B56" i="4"/>
  <c r="L64" i="6"/>
  <c r="D62" i="4"/>
  <c r="AP81" i="2"/>
  <c r="K81" i="6"/>
  <c r="C79" i="4"/>
  <c r="L76" i="6"/>
  <c r="D74" i="4"/>
  <c r="K79" i="6"/>
  <c r="C77" i="4"/>
  <c r="K84" i="6"/>
  <c r="C82" i="4"/>
  <c r="C84" i="4"/>
  <c r="K86" i="6"/>
  <c r="J71" i="6"/>
  <c r="B69" i="4"/>
  <c r="J62" i="6"/>
  <c r="B60" i="4"/>
  <c r="D56" i="4"/>
  <c r="L58" i="6"/>
  <c r="AH64" i="2"/>
  <c r="J65" i="6"/>
  <c r="B63" i="4"/>
  <c r="K83" i="6"/>
  <c r="C81" i="4"/>
  <c r="D84" i="4"/>
  <c r="L86" i="6"/>
  <c r="K89" i="6"/>
  <c r="C87" i="4"/>
  <c r="B57" i="4"/>
  <c r="J59" i="6"/>
  <c r="L65" i="6"/>
  <c r="D63" i="4"/>
  <c r="L68" i="6"/>
  <c r="D66" i="4"/>
  <c r="C57" i="4"/>
  <c r="K59" i="6"/>
  <c r="B66" i="4"/>
  <c r="J68" i="6"/>
  <c r="J73" i="6"/>
  <c r="B71" i="4"/>
  <c r="AP63" i="2"/>
  <c r="C61" i="4"/>
  <c r="K63" i="6"/>
  <c r="D71" i="4"/>
  <c r="L73" i="6"/>
  <c r="D75" i="4"/>
  <c r="L77" i="6"/>
  <c r="L82" i="6"/>
  <c r="D80" i="4"/>
  <c r="AP75" i="2"/>
  <c r="K75" i="6"/>
  <c r="C73" i="4"/>
  <c r="L80" i="6"/>
  <c r="D78" i="4"/>
  <c r="J76" i="6"/>
  <c r="B74" i="4"/>
  <c r="D89" i="4"/>
  <c r="L91" i="6"/>
  <c r="D86" i="4"/>
  <c r="L88" i="6"/>
  <c r="L85" i="6"/>
  <c r="D83" i="4"/>
  <c r="B89" i="4"/>
  <c r="J91" i="6"/>
  <c r="K71" i="6"/>
  <c r="C69" i="4"/>
  <c r="B90" i="4"/>
  <c r="J92" i="6"/>
  <c r="H66" i="6"/>
  <c r="H67" i="6"/>
  <c r="H88" i="6"/>
  <c r="H87" i="6"/>
  <c r="J87" i="6"/>
  <c r="B85" i="4"/>
  <c r="J63" i="6"/>
  <c r="B61" i="4"/>
  <c r="H85" i="6"/>
  <c r="H84" i="6"/>
  <c r="C59" i="4"/>
  <c r="K61" i="6"/>
  <c r="K68" i="6"/>
  <c r="C66" i="4"/>
  <c r="B78" i="4"/>
  <c r="J80" i="6"/>
  <c r="L70" i="6"/>
  <c r="D68" i="4"/>
  <c r="C68" i="4"/>
  <c r="K70" i="6"/>
  <c r="K72" i="6"/>
  <c r="C70" i="4"/>
  <c r="K77" i="6"/>
  <c r="C75" i="4"/>
  <c r="K87" i="6"/>
  <c r="C85" i="4"/>
  <c r="J85" i="6"/>
  <c r="B83" i="4"/>
  <c r="K65" i="6"/>
  <c r="C63" i="4"/>
  <c r="F75" i="4"/>
  <c r="H75" i="6"/>
  <c r="H76" i="6"/>
  <c r="J75" i="6"/>
  <c r="B73" i="4"/>
  <c r="H61" i="6"/>
  <c r="H60" i="6"/>
  <c r="F66" i="4"/>
  <c r="D69" i="4"/>
  <c r="L71" i="6"/>
  <c r="J61" i="6"/>
  <c r="B59" i="4"/>
  <c r="K66" i="6"/>
  <c r="C64" i="4"/>
  <c r="K73" i="6"/>
  <c r="C71" i="4"/>
  <c r="C78" i="4"/>
  <c r="K80" i="6"/>
  <c r="C76" i="4"/>
  <c r="K78" i="6"/>
  <c r="D90" i="4"/>
  <c r="L92" i="6"/>
  <c r="K88" i="6"/>
  <c r="C86" i="4"/>
  <c r="J88" i="6"/>
  <c r="B86" i="4"/>
  <c r="L66" i="6"/>
  <c r="D64" i="4"/>
  <c r="C60" i="4"/>
  <c r="K62" i="6"/>
  <c r="K64" i="6"/>
  <c r="C62" i="4"/>
  <c r="F69" i="4"/>
  <c r="J89" i="6"/>
  <c r="B87" i="4"/>
  <c r="L60" i="6"/>
  <c r="D58" i="4"/>
  <c r="B88" i="4"/>
  <c r="J90" i="6"/>
  <c r="C67" i="4"/>
  <c r="K69" i="6"/>
  <c r="L61" i="6"/>
  <c r="D59" i="4"/>
  <c r="AP67" i="2"/>
  <c r="L67" i="6"/>
  <c r="D65" i="4"/>
  <c r="D60" i="4"/>
  <c r="L62" i="6"/>
  <c r="C55" i="4"/>
  <c r="K57" i="6"/>
  <c r="C72" i="4"/>
  <c r="K74" i="6"/>
  <c r="B62" i="4"/>
  <c r="J64" i="6"/>
  <c r="L74" i="6"/>
  <c r="D72" i="4"/>
  <c r="J74" i="6"/>
  <c r="B72" i="4"/>
  <c r="K82" i="6"/>
  <c r="C80" i="4"/>
  <c r="K76" i="6"/>
  <c r="C74" i="4"/>
  <c r="J82" i="6"/>
  <c r="B80" i="4"/>
  <c r="J79" i="6"/>
  <c r="B77" i="4"/>
  <c r="L83" i="6"/>
  <c r="D81" i="4"/>
  <c r="C89" i="4"/>
  <c r="K91" i="6"/>
  <c r="D87" i="4"/>
  <c r="L89" i="6"/>
  <c r="C83" i="4"/>
  <c r="K85" i="6"/>
  <c r="J67" i="6"/>
  <c r="B65" i="4"/>
  <c r="H78" i="6"/>
  <c r="J70" i="6"/>
  <c r="B68" i="4"/>
  <c r="D79" i="4"/>
  <c r="L81" i="6"/>
  <c r="L87" i="6"/>
  <c r="D85" i="4"/>
  <c r="K67" i="6"/>
  <c r="C65" i="4"/>
  <c r="J84" i="6"/>
  <c r="B82" i="4"/>
  <c r="L78" i="6"/>
  <c r="D76" i="4"/>
  <c r="B76" i="4"/>
  <c r="J78" i="6"/>
  <c r="F78" i="4"/>
  <c r="AJ91" i="2"/>
  <c r="AH91" i="2"/>
  <c r="AP39" i="7" s="1"/>
  <c r="AQ39" i="7" s="1"/>
  <c r="C90" i="4"/>
  <c r="C88" i="4"/>
  <c r="AP69" i="2"/>
  <c r="AH67" i="2"/>
  <c r="AP31" i="7" s="1"/>
  <c r="AQ31" i="7" s="1"/>
  <c r="AH52" i="2"/>
  <c r="AP26" i="7" s="1"/>
  <c r="AQ26" i="7" s="1"/>
  <c r="AP87" i="2"/>
  <c r="AP84" i="2"/>
  <c r="AP72" i="2"/>
  <c r="AP57" i="2"/>
  <c r="AP70" i="2"/>
  <c r="AP85" i="2"/>
  <c r="AP88" i="2"/>
  <c r="AP76" i="2"/>
  <c r="AP82" i="2"/>
  <c r="AP64" i="2"/>
  <c r="AP55" i="2"/>
  <c r="AP49" i="2"/>
  <c r="AP73" i="2"/>
  <c r="AP66" i="2"/>
  <c r="AP61" i="2"/>
  <c r="AP54" i="2"/>
  <c r="AP58" i="2"/>
  <c r="AP52" i="2"/>
  <c r="M55" i="6"/>
  <c r="AL25" i="7" l="1"/>
  <c r="AM25" i="7" s="1"/>
  <c r="AL28" i="7"/>
  <c r="AM28" i="7" s="1"/>
  <c r="AN30" i="7"/>
  <c r="AL34" i="7"/>
  <c r="AM34" i="7" s="1"/>
  <c r="AN34" i="7"/>
  <c r="L69" i="6"/>
  <c r="D67" i="4"/>
  <c r="D73" i="4"/>
  <c r="L75" i="6"/>
  <c r="D61" i="4"/>
  <c r="L63" i="6"/>
  <c r="AJ55" i="2"/>
  <c r="AN31" i="7"/>
  <c r="AJ31" i="7"/>
  <c r="AK31" i="7" s="1"/>
  <c r="AN26" i="7"/>
  <c r="AO26" i="7" s="1"/>
  <c r="AJ26" i="7"/>
  <c r="AK26" i="7" s="1"/>
  <c r="AJ49" i="2"/>
  <c r="AN29" i="7"/>
  <c r="AO29" i="7" s="1"/>
  <c r="AB14" i="7"/>
  <c r="AC14" i="7" s="1"/>
  <c r="AL27" i="7"/>
  <c r="AM27" i="7" s="1"/>
  <c r="AR60" i="2"/>
  <c r="AJ29" i="7"/>
  <c r="AK29" i="7" s="1"/>
  <c r="AJ64" i="2"/>
  <c r="AL31" i="7"/>
  <c r="AM31" i="7" s="1"/>
  <c r="AP28" i="7"/>
  <c r="AQ28" i="7" s="1"/>
  <c r="V32" i="7"/>
  <c r="W32" i="7" s="1"/>
  <c r="V27" i="7"/>
  <c r="W27" i="7" s="1"/>
  <c r="V28" i="7"/>
  <c r="W28" i="7" s="1"/>
  <c r="AO27" i="7"/>
  <c r="AB27" i="7"/>
  <c r="AC27" i="7" s="1"/>
  <c r="V30" i="7"/>
  <c r="W30" i="7" s="1"/>
  <c r="V29" i="7"/>
  <c r="W29" i="7" s="1"/>
  <c r="AP30" i="7"/>
  <c r="AQ30" i="7" s="1"/>
  <c r="V39" i="7"/>
  <c r="W39" i="7" s="1"/>
  <c r="V38" i="7"/>
  <c r="W38" i="7" s="1"/>
  <c r="AO38" i="7"/>
  <c r="AB38" i="7"/>
  <c r="AC38" i="7" s="1"/>
  <c r="AO37" i="7"/>
  <c r="AB37" i="7"/>
  <c r="AC37" i="7" s="1"/>
  <c r="V37" i="7"/>
  <c r="W37" i="7" s="1"/>
  <c r="AP37" i="7"/>
  <c r="AQ37" i="7" s="1"/>
  <c r="AL36" i="7"/>
  <c r="AM36" i="7" s="1"/>
  <c r="V36" i="7"/>
  <c r="W36" i="7" s="1"/>
  <c r="AP36" i="7"/>
  <c r="AQ36" i="7" s="1"/>
  <c r="AO36" i="7"/>
  <c r="AB36" i="7"/>
  <c r="AC36" i="7" s="1"/>
  <c r="AJ35" i="7"/>
  <c r="AK35" i="7" s="1"/>
  <c r="V34" i="7"/>
  <c r="W34" i="7" s="1"/>
  <c r="AP34" i="7"/>
  <c r="AQ34" i="7" s="1"/>
  <c r="AO34" i="7"/>
  <c r="AB34" i="7"/>
  <c r="AC34" i="7" s="1"/>
  <c r="AP33" i="7"/>
  <c r="AQ33" i="7" s="1"/>
  <c r="V33" i="7"/>
  <c r="W33" i="7" s="1"/>
  <c r="AO33" i="7"/>
  <c r="AB33" i="7"/>
  <c r="AC33" i="7" s="1"/>
  <c r="AP32" i="7"/>
  <c r="AQ32" i="7" s="1"/>
  <c r="V31" i="7"/>
  <c r="W31" i="7" s="1"/>
  <c r="AO31" i="7"/>
  <c r="AB31" i="7"/>
  <c r="AC31" i="7" s="1"/>
  <c r="AO30" i="7"/>
  <c r="AB30" i="7"/>
  <c r="AC30" i="7" s="1"/>
  <c r="AJ52" i="2"/>
  <c r="AB26" i="7"/>
  <c r="AC26" i="7" s="1"/>
  <c r="V26" i="7"/>
  <c r="W26" i="7" s="1"/>
  <c r="AO25" i="7"/>
  <c r="AB25" i="7"/>
  <c r="AC25" i="7" s="1"/>
  <c r="V25" i="7"/>
  <c r="W25" i="7" s="1"/>
  <c r="AO17" i="7"/>
  <c r="AB17" i="7"/>
  <c r="AC17" i="7" s="1"/>
  <c r="AO16" i="7"/>
  <c r="AB16" i="7"/>
  <c r="AC16" i="7" s="1"/>
  <c r="AO15" i="7"/>
  <c r="AB15" i="7"/>
  <c r="AC15" i="7" s="1"/>
  <c r="AN28" i="7"/>
  <c r="AR57" i="2"/>
  <c r="AN32" i="7"/>
  <c r="AR84" i="2"/>
  <c r="AJ57" i="2"/>
  <c r="AJ84" i="2"/>
  <c r="AR72" i="2"/>
  <c r="AR81" i="2"/>
  <c r="AJ72" i="2"/>
  <c r="AH79" i="2"/>
  <c r="AP35" i="7" s="1"/>
  <c r="AQ35" i="7" s="1"/>
  <c r="AJ81" i="2"/>
  <c r="AR51" i="2"/>
  <c r="AJ60" i="2"/>
  <c r="AR69" i="2"/>
  <c r="AJ66" i="2"/>
  <c r="AR66" i="2"/>
  <c r="AR48" i="2"/>
  <c r="AJ87" i="2"/>
  <c r="AR87" i="2"/>
  <c r="AJ75" i="2"/>
  <c r="AR75" i="2"/>
  <c r="AJ78" i="2"/>
  <c r="AR63" i="2"/>
  <c r="AR54" i="2"/>
  <c r="M54" i="6"/>
  <c r="M56" i="6"/>
  <c r="F53" i="4"/>
  <c r="F54" i="6"/>
  <c r="H54" i="6" s="1"/>
  <c r="C54" i="6"/>
  <c r="B54" i="6"/>
  <c r="P27" i="7" l="1"/>
  <c r="O27" i="7" s="1"/>
  <c r="P15" i="7"/>
  <c r="O15" i="7" s="1"/>
  <c r="P16" i="7"/>
  <c r="O16" i="7" s="1"/>
  <c r="P25" i="7"/>
  <c r="O25" i="7" s="1"/>
  <c r="P30" i="7"/>
  <c r="O30" i="7" s="1"/>
  <c r="P37" i="7"/>
  <c r="O37" i="7" s="1"/>
  <c r="P39" i="7"/>
  <c r="O39" i="7" s="1"/>
  <c r="P31" i="7"/>
  <c r="O31" i="7" s="1"/>
  <c r="P33" i="7"/>
  <c r="P36" i="7"/>
  <c r="O36" i="7" s="1"/>
  <c r="P38" i="7"/>
  <c r="O38" i="7" s="1"/>
  <c r="P26" i="7"/>
  <c r="O26" i="7" s="1"/>
  <c r="P14" i="7"/>
  <c r="O14" i="7" s="1"/>
  <c r="P34" i="7"/>
  <c r="O34" i="7" s="1"/>
  <c r="O33" i="7"/>
  <c r="AB29" i="7"/>
  <c r="AC29" i="7" s="1"/>
  <c r="AO28" i="7"/>
  <c r="AB28" i="7"/>
  <c r="AC28" i="7" s="1"/>
  <c r="AO32" i="7"/>
  <c r="AB32" i="7"/>
  <c r="AC32" i="7" s="1"/>
  <c r="L79" i="6"/>
  <c r="AG79" i="2"/>
  <c r="AL35" i="7" s="1"/>
  <c r="AM35" i="7" s="1"/>
  <c r="AF79" i="2"/>
  <c r="D77" i="4"/>
  <c r="AP79" i="2"/>
  <c r="H55" i="6"/>
  <c r="F52" i="4"/>
  <c r="J56" i="6"/>
  <c r="B54" i="4"/>
  <c r="F54" i="4"/>
  <c r="G54" i="6"/>
  <c r="H56" i="6" s="1"/>
  <c r="K53" i="4"/>
  <c r="E54" i="6"/>
  <c r="J52" i="4"/>
  <c r="B52" i="4"/>
  <c r="D52" i="4"/>
  <c r="D54" i="6"/>
  <c r="J53" i="4"/>
  <c r="K52" i="4"/>
  <c r="B53" i="4"/>
  <c r="H53" i="4"/>
  <c r="L53" i="4"/>
  <c r="C54" i="4"/>
  <c r="L52" i="4"/>
  <c r="C53" i="4"/>
  <c r="I53" i="4"/>
  <c r="D54" i="4"/>
  <c r="C52" i="4"/>
  <c r="D53" i="4"/>
  <c r="N33" i="7" l="1"/>
  <c r="J33" i="7" s="1"/>
  <c r="N34" i="7"/>
  <c r="J34" i="7" s="1"/>
  <c r="N26" i="7"/>
  <c r="J26" i="7" s="1"/>
  <c r="N36" i="7"/>
  <c r="J36" i="7" s="1"/>
  <c r="N31" i="7"/>
  <c r="J31" i="7" s="1"/>
  <c r="N37" i="7"/>
  <c r="J37" i="7" s="1"/>
  <c r="N15" i="7"/>
  <c r="J15" i="7" s="1"/>
  <c r="N30" i="7"/>
  <c r="J30" i="7" s="1"/>
  <c r="N25" i="7"/>
  <c r="J25" i="7" s="1"/>
  <c r="N14" i="7"/>
  <c r="J14" i="7" s="1"/>
  <c r="N38" i="7"/>
  <c r="J38" i="7" s="1"/>
  <c r="N39" i="7"/>
  <c r="J39" i="7" s="1"/>
  <c r="N16" i="7"/>
  <c r="J16" i="7" s="1"/>
  <c r="N27" i="7"/>
  <c r="J27" i="7" s="1"/>
  <c r="P32" i="7"/>
  <c r="O32" i="7" s="1"/>
  <c r="P28" i="7"/>
  <c r="O28" i="7" s="1"/>
  <c r="P29" i="7"/>
  <c r="O29" i="7" s="1"/>
  <c r="V35" i="7"/>
  <c r="W35" i="7" s="1"/>
  <c r="AJ79" i="2"/>
  <c r="AN35" i="7"/>
  <c r="AR78" i="2"/>
  <c r="K55" i="6"/>
  <c r="J55" i="6"/>
  <c r="K54" i="6"/>
  <c r="L56" i="6"/>
  <c r="L55" i="6"/>
  <c r="L54" i="6"/>
  <c r="K56" i="6"/>
  <c r="J54" i="6"/>
  <c r="L3" i="4"/>
  <c r="H3" i="4"/>
  <c r="I3" i="4"/>
  <c r="J3" i="4"/>
  <c r="K3" i="4"/>
  <c r="I1" i="4"/>
  <c r="H1" i="4"/>
  <c r="N29" i="7" l="1"/>
  <c r="J29" i="7" s="1"/>
  <c r="N32" i="7"/>
  <c r="J32" i="7" s="1"/>
  <c r="N28" i="7"/>
  <c r="J28" i="7" s="1"/>
  <c r="AO35" i="7"/>
  <c r="AB35" i="7"/>
  <c r="AC35" i="7" s="1"/>
  <c r="V93" i="2"/>
  <c r="L7" i="2" s="1"/>
  <c r="P35" i="7" l="1"/>
  <c r="O35" i="7" s="1"/>
  <c r="X9" i="2"/>
  <c r="G9" i="6" s="1"/>
  <c r="H11" i="6" s="1"/>
  <c r="G39" i="4"/>
  <c r="G36" i="4"/>
  <c r="G33" i="4"/>
  <c r="G30" i="4"/>
  <c r="G27" i="4"/>
  <c r="G24" i="4"/>
  <c r="G21" i="4"/>
  <c r="G41" i="4"/>
  <c r="G40" i="4"/>
  <c r="G35" i="4"/>
  <c r="G32" i="4"/>
  <c r="AQ31" i="2"/>
  <c r="AQ30" i="2"/>
  <c r="AQ27" i="2"/>
  <c r="G23" i="4"/>
  <c r="G20" i="4"/>
  <c r="AQ13" i="2"/>
  <c r="AQ12" i="2"/>
  <c r="AQ10" i="2"/>
  <c r="AQ9" i="2"/>
  <c r="AD7" i="2"/>
  <c r="AQ7" i="2" s="1"/>
  <c r="AD6" i="2"/>
  <c r="R3" i="2"/>
  <c r="S3" i="2"/>
  <c r="C3" i="6" s="1"/>
  <c r="G51" i="6"/>
  <c r="H53" i="6" s="1"/>
  <c r="G48" i="6"/>
  <c r="H50" i="6" s="1"/>
  <c r="G45" i="6"/>
  <c r="H47" i="6" s="1"/>
  <c r="G42" i="6"/>
  <c r="H44" i="6" s="1"/>
  <c r="G39" i="6"/>
  <c r="H41" i="6" s="1"/>
  <c r="G36" i="6"/>
  <c r="H38" i="6" s="1"/>
  <c r="G33" i="6"/>
  <c r="H35" i="6" s="1"/>
  <c r="X30" i="2"/>
  <c r="G30" i="6" s="1"/>
  <c r="H32" i="6" s="1"/>
  <c r="X27" i="2"/>
  <c r="G27" i="6" s="1"/>
  <c r="H29" i="6" s="1"/>
  <c r="G24" i="6"/>
  <c r="H26" i="6" s="1"/>
  <c r="G21" i="6"/>
  <c r="H23" i="6" s="1"/>
  <c r="G18" i="6"/>
  <c r="H20" i="6" s="1"/>
  <c r="G15" i="6"/>
  <c r="H17" i="6" s="1"/>
  <c r="X12" i="2"/>
  <c r="G12" i="6" s="1"/>
  <c r="H14" i="6" s="1"/>
  <c r="X6" i="2"/>
  <c r="G6" i="6" s="1"/>
  <c r="H8" i="6" s="1"/>
  <c r="F51" i="6"/>
  <c r="F48" i="6"/>
  <c r="F45" i="6"/>
  <c r="F42" i="6"/>
  <c r="F39" i="6"/>
  <c r="F36" i="6"/>
  <c r="F33" i="6"/>
  <c r="W30" i="2"/>
  <c r="F30" i="6" s="1"/>
  <c r="W27" i="2"/>
  <c r="F27" i="6" s="1"/>
  <c r="F24" i="6"/>
  <c r="F21" i="6"/>
  <c r="F18" i="6"/>
  <c r="F15" i="6"/>
  <c r="W12" i="2"/>
  <c r="F12" i="6" s="1"/>
  <c r="W9" i="2"/>
  <c r="F9" i="6" s="1"/>
  <c r="W6" i="2"/>
  <c r="F6" i="6" s="1"/>
  <c r="X3" i="2"/>
  <c r="G3" i="6" s="1"/>
  <c r="H5" i="6" s="1"/>
  <c r="W3" i="2"/>
  <c r="F3" i="6" s="1"/>
  <c r="U30" i="2"/>
  <c r="U27" i="2"/>
  <c r="U12" i="2"/>
  <c r="U9" i="2"/>
  <c r="U6" i="2"/>
  <c r="D51" i="6"/>
  <c r="D48" i="6"/>
  <c r="D45" i="6"/>
  <c r="D42" i="6"/>
  <c r="D39" i="6"/>
  <c r="D36" i="6"/>
  <c r="D33" i="6"/>
  <c r="T30" i="2"/>
  <c r="D30" i="6" s="1"/>
  <c r="T27" i="2"/>
  <c r="D27" i="6" s="1"/>
  <c r="D24" i="6"/>
  <c r="D18" i="6"/>
  <c r="D15" i="6"/>
  <c r="T12" i="2"/>
  <c r="D12" i="6" s="1"/>
  <c r="T9" i="2"/>
  <c r="D9" i="6" s="1"/>
  <c r="T6" i="2"/>
  <c r="D6" i="6" s="1"/>
  <c r="C51" i="6"/>
  <c r="C48" i="6"/>
  <c r="C45" i="6"/>
  <c r="C42" i="6"/>
  <c r="C39" i="6"/>
  <c r="C36" i="6"/>
  <c r="C33" i="6"/>
  <c r="S30" i="2"/>
  <c r="C30" i="6" s="1"/>
  <c r="S27" i="2"/>
  <c r="C27" i="6" s="1"/>
  <c r="C24" i="6"/>
  <c r="C21" i="6"/>
  <c r="C18" i="6"/>
  <c r="C15" i="6"/>
  <c r="S12" i="2"/>
  <c r="C12" i="6" s="1"/>
  <c r="S9" i="2"/>
  <c r="C9" i="6" s="1"/>
  <c r="S6" i="2"/>
  <c r="C6" i="6" s="1"/>
  <c r="R30" i="2"/>
  <c r="R27" i="2"/>
  <c r="B24" i="6"/>
  <c r="B21" i="6"/>
  <c r="B18" i="6"/>
  <c r="B15" i="6"/>
  <c r="R12" i="2"/>
  <c r="R9" i="2"/>
  <c r="R6" i="2"/>
  <c r="U3" i="2"/>
  <c r="T3" i="2"/>
  <c r="D3" i="6" s="1"/>
  <c r="N35" i="7" l="1"/>
  <c r="J35" i="7" s="1"/>
  <c r="AC29" i="2"/>
  <c r="AC32" i="2"/>
  <c r="AC8" i="2"/>
  <c r="AC14" i="2"/>
  <c r="AC5" i="2"/>
  <c r="AC11" i="2"/>
  <c r="AQ6" i="2"/>
  <c r="AK6" i="2"/>
  <c r="AN7" i="2" s="1"/>
  <c r="K5" i="4" s="1"/>
  <c r="AN4" i="2"/>
  <c r="K2" i="4" s="1"/>
  <c r="AN3" i="2"/>
  <c r="K1" i="4" s="1"/>
  <c r="AL4" i="2"/>
  <c r="I2" i="4" s="1"/>
  <c r="AM4" i="2"/>
  <c r="J2" i="4" s="1"/>
  <c r="AM3" i="2"/>
  <c r="J1" i="4" s="1"/>
  <c r="AK4" i="2"/>
  <c r="H2" i="4" s="1"/>
  <c r="AN9" i="2"/>
  <c r="K7" i="4" s="1"/>
  <c r="AM9" i="2"/>
  <c r="J7" i="4" s="1"/>
  <c r="AM10" i="2"/>
  <c r="J8" i="4" s="1"/>
  <c r="AN10" i="2"/>
  <c r="K8" i="4" s="1"/>
  <c r="AL10" i="2"/>
  <c r="I8" i="4" s="1"/>
  <c r="AK10" i="2"/>
  <c r="AN28" i="2"/>
  <c r="K26" i="4" s="1"/>
  <c r="AL28" i="2"/>
  <c r="I26" i="4" s="1"/>
  <c r="AM28" i="2"/>
  <c r="J26" i="4" s="1"/>
  <c r="AK28" i="2"/>
  <c r="H26" i="4" s="1"/>
  <c r="AE27" i="2"/>
  <c r="AN27" i="2"/>
  <c r="AM27" i="2"/>
  <c r="AM12" i="2"/>
  <c r="J10" i="4" s="1"/>
  <c r="AN12" i="2"/>
  <c r="K10" i="4" s="1"/>
  <c r="AN13" i="2"/>
  <c r="K11" i="4" s="1"/>
  <c r="AM13" i="2"/>
  <c r="J11" i="4" s="1"/>
  <c r="AK13" i="2"/>
  <c r="H11" i="4" s="1"/>
  <c r="AL13" i="2"/>
  <c r="I11" i="4" s="1"/>
  <c r="AM31" i="2"/>
  <c r="J29" i="4" s="1"/>
  <c r="AK31" i="2"/>
  <c r="H29" i="4" s="1"/>
  <c r="AE30" i="2"/>
  <c r="AN31" i="2"/>
  <c r="K29" i="4" s="1"/>
  <c r="AL31" i="2"/>
  <c r="I29" i="4" s="1"/>
  <c r="AM30" i="2"/>
  <c r="AN30" i="2"/>
  <c r="AM6" i="2"/>
  <c r="J4" i="4" s="1"/>
  <c r="AN6" i="2"/>
  <c r="K4" i="4" s="1"/>
  <c r="B9" i="6"/>
  <c r="AE9" i="2"/>
  <c r="B6" i="6"/>
  <c r="AE6" i="2"/>
  <c r="B12" i="6"/>
  <c r="AE12" i="2"/>
  <c r="B3" i="6"/>
  <c r="AE3" i="2"/>
  <c r="AB9" i="2"/>
  <c r="AB6" i="2"/>
  <c r="AB30" i="2"/>
  <c r="AB12" i="2"/>
  <c r="AB27" i="2"/>
  <c r="AB3" i="2"/>
  <c r="E6" i="6"/>
  <c r="H8" i="4"/>
  <c r="G26" i="4"/>
  <c r="AQ28" i="2"/>
  <c r="G28" i="4"/>
  <c r="G34" i="4"/>
  <c r="G8" i="4"/>
  <c r="G14" i="4"/>
  <c r="G10" i="4"/>
  <c r="G16" i="4"/>
  <c r="G22" i="4"/>
  <c r="G15" i="4"/>
  <c r="G11" i="4"/>
  <c r="G18" i="4"/>
  <c r="G7" i="4"/>
  <c r="G9" i="4"/>
  <c r="G12" i="4"/>
  <c r="G5" i="4"/>
  <c r="G6" i="4"/>
  <c r="G38" i="4"/>
  <c r="G37" i="4"/>
  <c r="M15" i="6"/>
  <c r="G13" i="4"/>
  <c r="M21" i="6"/>
  <c r="G19" i="4"/>
  <c r="M27" i="6"/>
  <c r="G25" i="4"/>
  <c r="M33" i="6"/>
  <c r="G31" i="4"/>
  <c r="M19" i="6"/>
  <c r="G17" i="4"/>
  <c r="M31" i="6"/>
  <c r="G29" i="4"/>
  <c r="D21" i="6"/>
  <c r="M51" i="6"/>
  <c r="M45" i="6"/>
  <c r="M43" i="6"/>
  <c r="M39" i="6"/>
  <c r="M53" i="6"/>
  <c r="M47" i="6"/>
  <c r="M35" i="6"/>
  <c r="B39" i="6"/>
  <c r="AA39" i="2"/>
  <c r="AC39" i="2" s="1"/>
  <c r="AF39" i="2" s="1"/>
  <c r="B51" i="6"/>
  <c r="B49" i="4"/>
  <c r="H14" i="4"/>
  <c r="L14" i="4"/>
  <c r="J14" i="4"/>
  <c r="I14" i="4"/>
  <c r="L13" i="4"/>
  <c r="E15" i="6"/>
  <c r="J13" i="4"/>
  <c r="K13" i="4"/>
  <c r="K14" i="4"/>
  <c r="AA41" i="2"/>
  <c r="AO40" i="2"/>
  <c r="AO39" i="2"/>
  <c r="E39" i="6"/>
  <c r="AB41" i="2"/>
  <c r="AB40" i="2"/>
  <c r="AA40" i="2"/>
  <c r="AC40" i="2" s="1"/>
  <c r="H7" i="6"/>
  <c r="H6" i="6"/>
  <c r="H30" i="6"/>
  <c r="H31" i="6"/>
  <c r="M13" i="6"/>
  <c r="M32" i="6"/>
  <c r="B30" i="6"/>
  <c r="AA30" i="2"/>
  <c r="AC30" i="2" s="1"/>
  <c r="AF30" i="2" s="1"/>
  <c r="E30" i="6"/>
  <c r="AO30" i="2"/>
  <c r="AB32" i="2"/>
  <c r="AO31" i="2"/>
  <c r="L29" i="4" s="1"/>
  <c r="AA32" i="2"/>
  <c r="AB31" i="2"/>
  <c r="AA31" i="2"/>
  <c r="AC31" i="2" s="1"/>
  <c r="H3" i="6"/>
  <c r="H4" i="6"/>
  <c r="H21" i="6"/>
  <c r="H22" i="6"/>
  <c r="H45" i="6"/>
  <c r="H46" i="6"/>
  <c r="M9" i="6"/>
  <c r="M11" i="6"/>
  <c r="E9" i="6"/>
  <c r="AO10" i="2"/>
  <c r="L8" i="4" s="1"/>
  <c r="AA11" i="2"/>
  <c r="AO9" i="2"/>
  <c r="L7" i="4" s="1"/>
  <c r="AB11" i="2"/>
  <c r="K44" i="4"/>
  <c r="AA47" i="2"/>
  <c r="H44" i="4"/>
  <c r="K43" i="4"/>
  <c r="J44" i="4"/>
  <c r="AB47" i="2"/>
  <c r="I44" i="4"/>
  <c r="AO46" i="2"/>
  <c r="L44" i="4" s="1"/>
  <c r="E45" i="6"/>
  <c r="J43" i="4"/>
  <c r="AO45" i="2"/>
  <c r="L43" i="4" s="1"/>
  <c r="AB46" i="2"/>
  <c r="AA46" i="2"/>
  <c r="AC46" i="2" s="1"/>
  <c r="H25" i="6"/>
  <c r="H24" i="6"/>
  <c r="M10" i="6"/>
  <c r="M14" i="6"/>
  <c r="M26" i="6"/>
  <c r="M38" i="6"/>
  <c r="M50" i="6"/>
  <c r="B27" i="6"/>
  <c r="AA27" i="2"/>
  <c r="AC27" i="2" s="1"/>
  <c r="AF27" i="2" s="1"/>
  <c r="AO27" i="2"/>
  <c r="AA29" i="2"/>
  <c r="E27" i="6"/>
  <c r="AO28" i="2"/>
  <c r="L26" i="4" s="1"/>
  <c r="AB29" i="2"/>
  <c r="AB28" i="2"/>
  <c r="AA28" i="2"/>
  <c r="AC28" i="2" s="1"/>
  <c r="L50" i="4"/>
  <c r="E51" i="6"/>
  <c r="K50" i="4"/>
  <c r="L49" i="4"/>
  <c r="B51" i="4"/>
  <c r="H50" i="4"/>
  <c r="K49" i="4"/>
  <c r="J49" i="4"/>
  <c r="I50" i="4"/>
  <c r="J50" i="4"/>
  <c r="C51" i="4"/>
  <c r="C50" i="4"/>
  <c r="B50" i="4"/>
  <c r="D51" i="4"/>
  <c r="H18" i="6"/>
  <c r="H19" i="6"/>
  <c r="H42" i="6"/>
  <c r="H43" i="6"/>
  <c r="M7" i="6"/>
  <c r="M25" i="6"/>
  <c r="M37" i="6"/>
  <c r="M49" i="6"/>
  <c r="M20" i="6"/>
  <c r="M44" i="6"/>
  <c r="B42" i="6"/>
  <c r="AA42" i="2"/>
  <c r="AC42" i="2" s="1"/>
  <c r="AF42" i="2" s="1"/>
  <c r="L16" i="4"/>
  <c r="L17" i="4"/>
  <c r="J17" i="4"/>
  <c r="J16" i="4"/>
  <c r="I17" i="4"/>
  <c r="E18" i="6"/>
  <c r="K16" i="4"/>
  <c r="K17" i="4"/>
  <c r="H17" i="4"/>
  <c r="E42" i="6"/>
  <c r="AO42" i="2"/>
  <c r="L40" i="4" s="1"/>
  <c r="AO43" i="2"/>
  <c r="L41" i="4" s="1"/>
  <c r="J41" i="4"/>
  <c r="J40" i="4"/>
  <c r="AB44" i="2"/>
  <c r="I41" i="4"/>
  <c r="H41" i="4"/>
  <c r="K40" i="4"/>
  <c r="K41" i="4"/>
  <c r="AA44" i="2"/>
  <c r="AB43" i="2"/>
  <c r="AA43" i="2"/>
  <c r="AC43" i="2" s="1"/>
  <c r="H9" i="6"/>
  <c r="H10" i="6"/>
  <c r="H33" i="6"/>
  <c r="H34" i="6"/>
  <c r="G1" i="4"/>
  <c r="M3" i="6"/>
  <c r="M23" i="6"/>
  <c r="B33" i="6"/>
  <c r="AA33" i="2"/>
  <c r="AC33" i="2" s="1"/>
  <c r="AF33" i="2" s="1"/>
  <c r="B45" i="6"/>
  <c r="AA45" i="2"/>
  <c r="AC45" i="2" s="1"/>
  <c r="AF45" i="2" s="1"/>
  <c r="E21" i="6"/>
  <c r="B21" i="4"/>
  <c r="H20" i="4"/>
  <c r="L20" i="4"/>
  <c r="I20" i="4"/>
  <c r="J20" i="4"/>
  <c r="K20" i="4"/>
  <c r="AO33" i="2"/>
  <c r="K32" i="4"/>
  <c r="AO34" i="2"/>
  <c r="L32" i="4" s="1"/>
  <c r="AA35" i="2"/>
  <c r="H32" i="4"/>
  <c r="J32" i="4"/>
  <c r="AB35" i="2"/>
  <c r="I32" i="4"/>
  <c r="E33" i="6"/>
  <c r="AB34" i="2"/>
  <c r="AA34" i="2"/>
  <c r="AC34" i="2" s="1"/>
  <c r="H12" i="6"/>
  <c r="H13" i="6"/>
  <c r="H36" i="6"/>
  <c r="H37" i="6"/>
  <c r="H48" i="6"/>
  <c r="H49" i="6"/>
  <c r="G2" i="4"/>
  <c r="M4" i="6"/>
  <c r="M16" i="6"/>
  <c r="M22" i="6"/>
  <c r="M28" i="6"/>
  <c r="M34" i="6"/>
  <c r="M40" i="6"/>
  <c r="M46" i="6"/>
  <c r="M52" i="6"/>
  <c r="B36" i="6"/>
  <c r="AA36" i="2"/>
  <c r="AC36" i="2" s="1"/>
  <c r="AF36" i="2" s="1"/>
  <c r="B48" i="6"/>
  <c r="B46" i="4"/>
  <c r="AO12" i="2"/>
  <c r="L10" i="4" s="1"/>
  <c r="AB14" i="2"/>
  <c r="AA14" i="2"/>
  <c r="E12" i="6"/>
  <c r="AO13" i="2"/>
  <c r="L11" i="4" s="1"/>
  <c r="J23" i="4"/>
  <c r="L23" i="4"/>
  <c r="AB26" i="2"/>
  <c r="E24" i="6"/>
  <c r="AA26" i="2"/>
  <c r="Z17" i="7" s="1"/>
  <c r="AA17" i="7" s="1"/>
  <c r="H23" i="4"/>
  <c r="K23" i="4"/>
  <c r="I23" i="4"/>
  <c r="AO36" i="2"/>
  <c r="AB38" i="2"/>
  <c r="J35" i="4"/>
  <c r="E36" i="6"/>
  <c r="I35" i="4"/>
  <c r="AA38" i="2"/>
  <c r="X21" i="7" s="1"/>
  <c r="Y21" i="7" s="1"/>
  <c r="AO37" i="2"/>
  <c r="L35" i="4" s="1"/>
  <c r="K35" i="4"/>
  <c r="H35" i="4"/>
  <c r="AB37" i="2"/>
  <c r="AA37" i="2"/>
  <c r="AC37" i="2" s="1"/>
  <c r="L46" i="4"/>
  <c r="J47" i="4"/>
  <c r="J46" i="4"/>
  <c r="L47" i="4"/>
  <c r="I47" i="4"/>
  <c r="E48" i="6"/>
  <c r="B48" i="4"/>
  <c r="K47" i="4"/>
  <c r="H47" i="4"/>
  <c r="K46" i="4"/>
  <c r="B47" i="4"/>
  <c r="F48" i="4"/>
  <c r="H15" i="6"/>
  <c r="H16" i="6"/>
  <c r="H27" i="6"/>
  <c r="H28" i="6"/>
  <c r="H39" i="6"/>
  <c r="H40" i="6"/>
  <c r="H51" i="6"/>
  <c r="H52" i="6"/>
  <c r="G4" i="4"/>
  <c r="M6" i="6"/>
  <c r="M12" i="6"/>
  <c r="M18" i="6"/>
  <c r="M24" i="6"/>
  <c r="M30" i="6"/>
  <c r="M36" i="6"/>
  <c r="M42" i="6"/>
  <c r="M48" i="6"/>
  <c r="M17" i="6"/>
  <c r="M29" i="6"/>
  <c r="M41" i="6"/>
  <c r="M8" i="6"/>
  <c r="AA5" i="2"/>
  <c r="E3" i="6"/>
  <c r="AO3" i="2"/>
  <c r="L1" i="4" s="1"/>
  <c r="AO4" i="2"/>
  <c r="L2" i="4" s="1"/>
  <c r="G3" i="4"/>
  <c r="M5" i="6"/>
  <c r="AO7" i="2"/>
  <c r="L5" i="4" s="1"/>
  <c r="AA8" i="2"/>
  <c r="AB8" i="2"/>
  <c r="AO6" i="2"/>
  <c r="L4" i="4" s="1"/>
  <c r="AB5" i="2"/>
  <c r="K5" i="6" s="1"/>
  <c r="AB13" i="2"/>
  <c r="AB7" i="2"/>
  <c r="AA6" i="2"/>
  <c r="AC6" i="2" s="1"/>
  <c r="AA7" i="2"/>
  <c r="AC7" i="2" s="1"/>
  <c r="B17" i="4"/>
  <c r="AB10" i="2"/>
  <c r="AA9" i="2"/>
  <c r="AC9" i="2" s="1"/>
  <c r="AA10" i="2"/>
  <c r="AC10" i="2" s="1"/>
  <c r="B20" i="4"/>
  <c r="AA12" i="2"/>
  <c r="AC12" i="2" s="1"/>
  <c r="AA13" i="2"/>
  <c r="AC13" i="2" s="1"/>
  <c r="B23" i="4"/>
  <c r="Y7" i="2"/>
  <c r="F5" i="4" s="1"/>
  <c r="F17" i="4"/>
  <c r="Y31" i="2"/>
  <c r="F29" i="4" s="1"/>
  <c r="Y43" i="2"/>
  <c r="F41" i="4" s="1"/>
  <c r="Y8" i="2"/>
  <c r="F21" i="4"/>
  <c r="Y35" i="2"/>
  <c r="Y47" i="2"/>
  <c r="Y4" i="2"/>
  <c r="Y9" i="2"/>
  <c r="F7" i="4" s="1"/>
  <c r="F19" i="4"/>
  <c r="Y33" i="2"/>
  <c r="F31" i="4" s="1"/>
  <c r="Y45" i="2"/>
  <c r="F43" i="4" s="1"/>
  <c r="Y14" i="2"/>
  <c r="Y26" i="2"/>
  <c r="Y38" i="2"/>
  <c r="Y5" i="2"/>
  <c r="Y13" i="2"/>
  <c r="F11" i="4" s="1"/>
  <c r="F23" i="4"/>
  <c r="Y37" i="2"/>
  <c r="F35" i="4" s="1"/>
  <c r="F47" i="4"/>
  <c r="F15" i="4"/>
  <c r="Y29" i="2"/>
  <c r="Y41" i="2"/>
  <c r="F51" i="4"/>
  <c r="F13" i="4"/>
  <c r="Y27" i="2"/>
  <c r="F25" i="4" s="1"/>
  <c r="Y40" i="2"/>
  <c r="F38" i="4" s="1"/>
  <c r="F49" i="4"/>
  <c r="F18" i="4"/>
  <c r="Y32" i="2"/>
  <c r="Y44" i="2"/>
  <c r="Y11" i="2"/>
  <c r="AB4" i="2"/>
  <c r="Y12" i="2"/>
  <c r="F10" i="4" s="1"/>
  <c r="Y6" i="2"/>
  <c r="F46" i="4"/>
  <c r="Y3" i="2"/>
  <c r="Y36" i="2"/>
  <c r="F34" i="4" s="1"/>
  <c r="Y42" i="2"/>
  <c r="F40" i="4" s="1"/>
  <c r="F16" i="4"/>
  <c r="Y30" i="2"/>
  <c r="F28" i="4" s="1"/>
  <c r="F50" i="4"/>
  <c r="Y46" i="2"/>
  <c r="F44" i="4" s="1"/>
  <c r="Y39" i="2"/>
  <c r="F37" i="4" s="1"/>
  <c r="Y34" i="2"/>
  <c r="F32" i="4" s="1"/>
  <c r="Y28" i="2"/>
  <c r="F26" i="4" s="1"/>
  <c r="F22" i="4"/>
  <c r="F20" i="4"/>
  <c r="F14" i="4"/>
  <c r="Y10" i="2"/>
  <c r="F8" i="4" s="1"/>
  <c r="AF12" i="2" l="1"/>
  <c r="AF9" i="2"/>
  <c r="AF6" i="2"/>
  <c r="Z10" i="7"/>
  <c r="AA10" i="7" s="1"/>
  <c r="X12" i="7"/>
  <c r="Y12" i="7" s="1"/>
  <c r="AL7" i="2"/>
  <c r="I5" i="4" s="1"/>
  <c r="X22" i="7"/>
  <c r="Y22" i="7" s="1"/>
  <c r="Z22" i="7"/>
  <c r="AA22" i="7" s="1"/>
  <c r="X18" i="7"/>
  <c r="Y18" i="7" s="1"/>
  <c r="AG14" i="2"/>
  <c r="AG47" i="2"/>
  <c r="X19" i="7"/>
  <c r="Y19" i="7" s="1"/>
  <c r="X11" i="7"/>
  <c r="Y11" i="7" s="1"/>
  <c r="X13" i="7"/>
  <c r="Y13" i="7" s="1"/>
  <c r="X20" i="7"/>
  <c r="Y20" i="7" s="1"/>
  <c r="AG44" i="2"/>
  <c r="Z20" i="7"/>
  <c r="AA20" i="7" s="1"/>
  <c r="Z19" i="7"/>
  <c r="AA19" i="7" s="1"/>
  <c r="Z21" i="7"/>
  <c r="AA21" i="7" s="1"/>
  <c r="Z18" i="7"/>
  <c r="AA18" i="7" s="1"/>
  <c r="X17" i="7"/>
  <c r="Y17" i="7" s="1"/>
  <c r="Z13" i="7"/>
  <c r="AA13" i="7" s="1"/>
  <c r="Z12" i="7"/>
  <c r="AA12" i="7" s="1"/>
  <c r="Z11" i="7"/>
  <c r="AA11" i="7" s="1"/>
  <c r="X10" i="7"/>
  <c r="Y10" i="7" s="1"/>
  <c r="AP5" i="2"/>
  <c r="X24" i="7"/>
  <c r="Y24" i="7" s="1"/>
  <c r="X23" i="7"/>
  <c r="Y23" i="7" s="1"/>
  <c r="AG41" i="2"/>
  <c r="AG38" i="2"/>
  <c r="AG11" i="2"/>
  <c r="AG32" i="2"/>
  <c r="AG29" i="2"/>
  <c r="AG26" i="2"/>
  <c r="AL17" i="7" s="1"/>
  <c r="AM17" i="7" s="1"/>
  <c r="AG8" i="2"/>
  <c r="AK7" i="2"/>
  <c r="H5" i="4" s="1"/>
  <c r="AM7" i="2"/>
  <c r="J5" i="4" s="1"/>
  <c r="AG35" i="2"/>
  <c r="Z23" i="7"/>
  <c r="AA23" i="7" s="1"/>
  <c r="Z24" i="7"/>
  <c r="AA24" i="7" s="1"/>
  <c r="AL6" i="2"/>
  <c r="I4" i="4" s="1"/>
  <c r="H4" i="4"/>
  <c r="F42" i="4"/>
  <c r="F39" i="4"/>
  <c r="F9" i="4"/>
  <c r="F30" i="4"/>
  <c r="F27" i="4"/>
  <c r="F24" i="4"/>
  <c r="F33" i="4"/>
  <c r="F36" i="4"/>
  <c r="F12" i="4"/>
  <c r="F45" i="4"/>
  <c r="B35" i="4"/>
  <c r="B33" i="4"/>
  <c r="AP35" i="2"/>
  <c r="B41" i="4"/>
  <c r="B26" i="4"/>
  <c r="B44" i="4"/>
  <c r="B29" i="4"/>
  <c r="F6" i="4"/>
  <c r="B36" i="4"/>
  <c r="AP38" i="2"/>
  <c r="AP14" i="2"/>
  <c r="B32" i="4"/>
  <c r="B43" i="4"/>
  <c r="B27" i="4"/>
  <c r="AP29" i="2"/>
  <c r="B45" i="4"/>
  <c r="AP47" i="2"/>
  <c r="AP11" i="2"/>
  <c r="B39" i="4"/>
  <c r="AP41" i="2"/>
  <c r="AP8" i="2"/>
  <c r="B24" i="4"/>
  <c r="AP26" i="2"/>
  <c r="B42" i="4"/>
  <c r="AP44" i="2"/>
  <c r="B40" i="4"/>
  <c r="B30" i="4"/>
  <c r="AP32" i="2"/>
  <c r="K51" i="6"/>
  <c r="C49" i="4"/>
  <c r="L50" i="6"/>
  <c r="D48" i="4"/>
  <c r="K45" i="6"/>
  <c r="C43" i="4"/>
  <c r="K49" i="6"/>
  <c r="C47" i="4"/>
  <c r="K50" i="6"/>
  <c r="C48" i="4"/>
  <c r="K46" i="6"/>
  <c r="C44" i="4"/>
  <c r="L47" i="6"/>
  <c r="D45" i="4"/>
  <c r="K48" i="6"/>
  <c r="C46" i="4"/>
  <c r="K47" i="6"/>
  <c r="C45" i="4"/>
  <c r="B25" i="4"/>
  <c r="B22" i="4"/>
  <c r="B19" i="4"/>
  <c r="B18" i="4"/>
  <c r="B16" i="4"/>
  <c r="B14" i="4"/>
  <c r="B15" i="4"/>
  <c r="B13" i="4"/>
  <c r="B11" i="4"/>
  <c r="B10" i="4"/>
  <c r="B12" i="4"/>
  <c r="B8" i="4"/>
  <c r="B7" i="4"/>
  <c r="B9" i="4"/>
  <c r="D6" i="4"/>
  <c r="B5" i="4"/>
  <c r="C6" i="4"/>
  <c r="C5" i="4"/>
  <c r="B6" i="4"/>
  <c r="B28" i="4"/>
  <c r="B34" i="4"/>
  <c r="B31" i="4"/>
  <c r="L25" i="4"/>
  <c r="K19" i="4"/>
  <c r="J22" i="4"/>
  <c r="L19" i="4"/>
  <c r="J25" i="4"/>
  <c r="K22" i="4"/>
  <c r="L22" i="4"/>
  <c r="J19" i="4"/>
  <c r="K25" i="4"/>
  <c r="L34" i="4"/>
  <c r="J34" i="4"/>
  <c r="K34" i="4"/>
  <c r="K31" i="4"/>
  <c r="J31" i="4"/>
  <c r="L31" i="4"/>
  <c r="K28" i="4"/>
  <c r="J28" i="4"/>
  <c r="L28" i="4"/>
  <c r="L44" i="6"/>
  <c r="D42" i="4"/>
  <c r="K42" i="6"/>
  <c r="C40" i="4"/>
  <c r="K44" i="6"/>
  <c r="C42" i="4"/>
  <c r="K43" i="6"/>
  <c r="C41" i="4"/>
  <c r="K38" i="4"/>
  <c r="I38" i="4"/>
  <c r="J37" i="4"/>
  <c r="H38" i="4"/>
  <c r="L37" i="4"/>
  <c r="J38" i="4"/>
  <c r="K37" i="4"/>
  <c r="L38" i="4"/>
  <c r="L41" i="6"/>
  <c r="D39" i="4"/>
  <c r="B38" i="4"/>
  <c r="K41" i="6"/>
  <c r="C39" i="4"/>
  <c r="K39" i="6"/>
  <c r="C37" i="4"/>
  <c r="K40" i="6"/>
  <c r="C38" i="4"/>
  <c r="B37" i="4"/>
  <c r="L26" i="6"/>
  <c r="D24" i="4"/>
  <c r="K37" i="6"/>
  <c r="C35" i="4"/>
  <c r="K33" i="6"/>
  <c r="C31" i="4"/>
  <c r="K35" i="6"/>
  <c r="C33" i="4"/>
  <c r="K27" i="6"/>
  <c r="C25" i="4"/>
  <c r="K30" i="6"/>
  <c r="C28" i="4"/>
  <c r="K24" i="6"/>
  <c r="C22" i="4"/>
  <c r="K29" i="6"/>
  <c r="C27" i="4"/>
  <c r="L32" i="6"/>
  <c r="D30" i="4"/>
  <c r="K25" i="6"/>
  <c r="C23" i="4"/>
  <c r="L35" i="6"/>
  <c r="D33" i="4"/>
  <c r="K38" i="6"/>
  <c r="C36" i="4"/>
  <c r="K26" i="6"/>
  <c r="C24" i="4"/>
  <c r="K34" i="6"/>
  <c r="C32" i="4"/>
  <c r="K28" i="6"/>
  <c r="C26" i="4"/>
  <c r="K31" i="6"/>
  <c r="C29" i="4"/>
  <c r="K32" i="6"/>
  <c r="C30" i="4"/>
  <c r="L38" i="6"/>
  <c r="D36" i="4"/>
  <c r="L29" i="6"/>
  <c r="D27" i="4"/>
  <c r="K36" i="6"/>
  <c r="C34" i="4"/>
  <c r="K21" i="6"/>
  <c r="C19" i="4"/>
  <c r="K22" i="6"/>
  <c r="C20" i="4"/>
  <c r="L21" i="6"/>
  <c r="D19" i="4"/>
  <c r="L23" i="6"/>
  <c r="D21" i="4"/>
  <c r="K23" i="6"/>
  <c r="C21" i="4"/>
  <c r="K12" i="6"/>
  <c r="C10" i="4"/>
  <c r="K14" i="6"/>
  <c r="C12" i="4"/>
  <c r="L20" i="6"/>
  <c r="D18" i="4"/>
  <c r="L11" i="6"/>
  <c r="D9" i="4"/>
  <c r="K13" i="6"/>
  <c r="C11" i="4"/>
  <c r="K18" i="6"/>
  <c r="C16" i="4"/>
  <c r="K9" i="6"/>
  <c r="C7" i="4"/>
  <c r="L17" i="6"/>
  <c r="D15" i="4"/>
  <c r="K17" i="6"/>
  <c r="C15" i="4"/>
  <c r="K15" i="6"/>
  <c r="C13" i="4"/>
  <c r="K10" i="6"/>
  <c r="C8" i="4"/>
  <c r="K19" i="6"/>
  <c r="C17" i="4"/>
  <c r="L14" i="6"/>
  <c r="D12" i="4"/>
  <c r="K16" i="6"/>
  <c r="C14" i="4"/>
  <c r="K20" i="6"/>
  <c r="C18" i="4"/>
  <c r="K11" i="6"/>
  <c r="C9" i="4"/>
  <c r="L19" i="6"/>
  <c r="D17" i="4"/>
  <c r="K52" i="6"/>
  <c r="L53" i="6"/>
  <c r="K53" i="6"/>
  <c r="J50" i="6"/>
  <c r="J37" i="6"/>
  <c r="J35" i="6"/>
  <c r="J42" i="6"/>
  <c r="J29" i="6"/>
  <c r="J46" i="6"/>
  <c r="J30" i="6"/>
  <c r="J25" i="6"/>
  <c r="J23" i="6"/>
  <c r="J20" i="6"/>
  <c r="J28" i="6"/>
  <c r="J13" i="6"/>
  <c r="J19" i="6"/>
  <c r="J36" i="6"/>
  <c r="J16" i="6"/>
  <c r="J24" i="6"/>
  <c r="J21" i="6"/>
  <c r="J38" i="6"/>
  <c r="J14" i="6"/>
  <c r="J45" i="6"/>
  <c r="J43" i="6"/>
  <c r="J52" i="6"/>
  <c r="J27" i="6"/>
  <c r="J51" i="6"/>
  <c r="J15" i="6"/>
  <c r="J12" i="6"/>
  <c r="J9" i="6"/>
  <c r="J18" i="6"/>
  <c r="J48" i="6"/>
  <c r="J53" i="6"/>
  <c r="J47" i="6"/>
  <c r="J22" i="6"/>
  <c r="J33" i="6"/>
  <c r="J39" i="6"/>
  <c r="J10" i="6"/>
  <c r="J6" i="6"/>
  <c r="J49" i="6"/>
  <c r="J26" i="6"/>
  <c r="J34" i="6"/>
  <c r="J44" i="6"/>
  <c r="J11" i="6"/>
  <c r="J31" i="6"/>
  <c r="J32" i="6"/>
  <c r="J40" i="6"/>
  <c r="J41" i="6"/>
  <c r="J17" i="6"/>
  <c r="J5" i="6"/>
  <c r="K6" i="6"/>
  <c r="K7" i="6"/>
  <c r="L8" i="6"/>
  <c r="K8" i="6"/>
  <c r="J8" i="6"/>
  <c r="J7" i="6"/>
  <c r="L5" i="6"/>
  <c r="K3" i="6"/>
  <c r="K4" i="6"/>
  <c r="F2" i="4"/>
  <c r="F3" i="4"/>
  <c r="F4" i="4"/>
  <c r="F1" i="4"/>
  <c r="AI45" i="2"/>
  <c r="AI42" i="2"/>
  <c r="AI39" i="2"/>
  <c r="AI36" i="2"/>
  <c r="AI33" i="2"/>
  <c r="AI30" i="2"/>
  <c r="AI27" i="2"/>
  <c r="AI12" i="2"/>
  <c r="AI9" i="2"/>
  <c r="AI6" i="2"/>
  <c r="P17" i="7" l="1"/>
  <c r="O17" i="7" s="1"/>
  <c r="AA41" i="7"/>
  <c r="X41" i="7"/>
  <c r="Y41" i="7"/>
  <c r="AD24" i="7"/>
  <c r="AE24" i="7" s="1"/>
  <c r="AR24" i="7"/>
  <c r="AS24" i="7" s="1"/>
  <c r="AD23" i="7"/>
  <c r="AE23" i="7" s="1"/>
  <c r="AR23" i="7"/>
  <c r="AS23" i="7" s="1"/>
  <c r="Z41" i="7"/>
  <c r="AD22" i="7"/>
  <c r="AE22" i="7" s="1"/>
  <c r="AR22" i="7"/>
  <c r="AS22" i="7" s="1"/>
  <c r="AD21" i="7"/>
  <c r="AE21" i="7" s="1"/>
  <c r="AR21" i="7"/>
  <c r="AS21" i="7" s="1"/>
  <c r="AD20" i="7"/>
  <c r="AE20" i="7" s="1"/>
  <c r="AR20" i="7"/>
  <c r="AS20" i="7" s="1"/>
  <c r="AD19" i="7"/>
  <c r="AE19" i="7" s="1"/>
  <c r="AR19" i="7"/>
  <c r="AS19" i="7" s="1"/>
  <c r="AD18" i="7"/>
  <c r="AE18" i="7" s="1"/>
  <c r="AR18" i="7"/>
  <c r="AS18" i="7" s="1"/>
  <c r="AD13" i="7"/>
  <c r="AE13" i="7" s="1"/>
  <c r="AR13" i="7"/>
  <c r="AS13" i="7" s="1"/>
  <c r="AD12" i="7"/>
  <c r="AE12" i="7" s="1"/>
  <c r="AR12" i="7"/>
  <c r="AS12" i="7" s="1"/>
  <c r="AD11" i="7"/>
  <c r="AE11" i="7" s="1"/>
  <c r="AR11" i="7"/>
  <c r="AS11" i="7" s="1"/>
  <c r="AJ12" i="7"/>
  <c r="AK12" i="7" s="1"/>
  <c r="AJ24" i="7"/>
  <c r="AK24" i="7" s="1"/>
  <c r="AP94" i="2"/>
  <c r="L10" i="2" s="1"/>
  <c r="C3" i="4"/>
  <c r="B3" i="4"/>
  <c r="AI3" i="2"/>
  <c r="AR10" i="7" s="1"/>
  <c r="N17" i="7" l="1"/>
  <c r="J17" i="7" s="1"/>
  <c r="AJ23" i="7"/>
  <c r="AK23" i="7" s="1"/>
  <c r="AJ19" i="7"/>
  <c r="AK19" i="7" s="1"/>
  <c r="AJ22" i="7"/>
  <c r="AK22" i="7" s="1"/>
  <c r="AJ13" i="7"/>
  <c r="AK13" i="7" s="1"/>
  <c r="AJ18" i="7"/>
  <c r="AK18" i="7" s="1"/>
  <c r="AJ20" i="7"/>
  <c r="AK20" i="7" s="1"/>
  <c r="AJ11" i="7"/>
  <c r="AK11" i="7" s="1"/>
  <c r="AJ21" i="7"/>
  <c r="AK21" i="7" s="1"/>
  <c r="AR41" i="7"/>
  <c r="AS10" i="7"/>
  <c r="AS41" i="7" s="1"/>
  <c r="L6" i="2"/>
  <c r="AD10" i="7"/>
  <c r="AE10" i="7" s="1"/>
  <c r="C2" i="4"/>
  <c r="D50" i="4"/>
  <c r="D49" i="4"/>
  <c r="AD41" i="7" l="1"/>
  <c r="AJ10" i="7"/>
  <c r="AK10" i="7" s="1"/>
  <c r="D46" i="4"/>
  <c r="D47" i="4"/>
  <c r="L52" i="6"/>
  <c r="L49" i="6"/>
  <c r="L51" i="6"/>
  <c r="L48" i="6"/>
  <c r="AA4" i="2"/>
  <c r="AC4" i="2" s="1"/>
  <c r="AG46" i="2"/>
  <c r="AG45" i="2"/>
  <c r="AG43" i="2"/>
  <c r="AG42" i="2"/>
  <c r="AG40" i="2"/>
  <c r="AG39" i="2"/>
  <c r="AG37" i="2"/>
  <c r="AG36" i="2"/>
  <c r="AG34" i="2"/>
  <c r="AG33" i="2"/>
  <c r="AG31" i="2"/>
  <c r="AG30" i="2"/>
  <c r="AG28" i="2"/>
  <c r="AG27" i="2"/>
  <c r="D23" i="4"/>
  <c r="D20" i="4"/>
  <c r="AG13" i="2"/>
  <c r="AG12" i="2"/>
  <c r="AG10" i="2"/>
  <c r="AG9" i="2"/>
  <c r="AG7" i="2"/>
  <c r="AG6" i="2"/>
  <c r="C4" i="4"/>
  <c r="C1" i="4"/>
  <c r="AA3" i="2"/>
  <c r="AC3" i="2" l="1"/>
  <c r="AF3" i="2" s="1"/>
  <c r="AE41" i="7"/>
  <c r="L3" i="6"/>
  <c r="AK41" i="7"/>
  <c r="AJ41" i="7"/>
  <c r="AL11" i="7"/>
  <c r="AM11" i="7" s="1"/>
  <c r="AL13" i="7"/>
  <c r="AM13" i="7" s="1"/>
  <c r="AL19" i="7"/>
  <c r="AM19" i="7" s="1"/>
  <c r="AL20" i="7"/>
  <c r="AM20" i="7" s="1"/>
  <c r="AL21" i="7"/>
  <c r="AM21" i="7" s="1"/>
  <c r="AL22" i="7"/>
  <c r="AM22" i="7" s="1"/>
  <c r="AL23" i="7"/>
  <c r="AM23" i="7" s="1"/>
  <c r="AL24" i="7"/>
  <c r="AM24" i="7" s="1"/>
  <c r="AG4" i="2"/>
  <c r="AG3" i="2"/>
  <c r="AL12" i="7"/>
  <c r="AM12" i="7" s="1"/>
  <c r="AL18" i="7"/>
  <c r="AM18" i="7" s="1"/>
  <c r="AF28" i="2"/>
  <c r="AJ28" i="2" s="1"/>
  <c r="AF37" i="2"/>
  <c r="AN21" i="7" s="1"/>
  <c r="AF40" i="2"/>
  <c r="AJ40" i="2" s="1"/>
  <c r="AF31" i="2"/>
  <c r="AJ31" i="2" s="1"/>
  <c r="AN18" i="7"/>
  <c r="AF13" i="2"/>
  <c r="AJ13" i="2" s="1"/>
  <c r="AF34" i="2"/>
  <c r="AJ34" i="2" s="1"/>
  <c r="AF43" i="2"/>
  <c r="AJ43" i="2" s="1"/>
  <c r="AF46" i="2"/>
  <c r="AF7" i="2"/>
  <c r="AJ7" i="2" s="1"/>
  <c r="D8" i="4"/>
  <c r="AF10" i="2"/>
  <c r="AJ10" i="2" s="1"/>
  <c r="D7" i="4"/>
  <c r="AH45" i="2"/>
  <c r="D43" i="4"/>
  <c r="AH46" i="2"/>
  <c r="D44" i="4"/>
  <c r="D16" i="4"/>
  <c r="D14" i="4"/>
  <c r="D10" i="4"/>
  <c r="D11" i="4"/>
  <c r="AH42" i="2"/>
  <c r="D40" i="4"/>
  <c r="AH43" i="2"/>
  <c r="D41" i="4"/>
  <c r="AH40" i="2"/>
  <c r="D38" i="4"/>
  <c r="AH39" i="2"/>
  <c r="AP22" i="7" s="1"/>
  <c r="AQ22" i="7" s="1"/>
  <c r="D37" i="4"/>
  <c r="AH36" i="2"/>
  <c r="D34" i="4"/>
  <c r="AH33" i="2"/>
  <c r="D31" i="4"/>
  <c r="AH30" i="2"/>
  <c r="D28" i="4"/>
  <c r="AH27" i="2"/>
  <c r="D25" i="4"/>
  <c r="D22" i="4"/>
  <c r="D13" i="4"/>
  <c r="AH9" i="2"/>
  <c r="AH31" i="2"/>
  <c r="D29" i="4"/>
  <c r="AH37" i="2"/>
  <c r="D35" i="4"/>
  <c r="AH28" i="2"/>
  <c r="D26" i="4"/>
  <c r="AH34" i="2"/>
  <c r="D32" i="4"/>
  <c r="AP7" i="2"/>
  <c r="D5" i="4"/>
  <c r="AP4" i="2"/>
  <c r="J3" i="6"/>
  <c r="L16" i="6"/>
  <c r="L24" i="6"/>
  <c r="L33" i="6"/>
  <c r="AP33" i="2"/>
  <c r="L39" i="6"/>
  <c r="AP39" i="2"/>
  <c r="L45" i="6"/>
  <c r="AP45" i="2"/>
  <c r="L6" i="6"/>
  <c r="AH6" i="2"/>
  <c r="AP6" i="2"/>
  <c r="L9" i="6"/>
  <c r="AP9" i="2"/>
  <c r="AH12" i="2"/>
  <c r="L12" i="6"/>
  <c r="AP12" i="2"/>
  <c r="L18" i="6"/>
  <c r="L25" i="6"/>
  <c r="L34" i="6"/>
  <c r="AP34" i="2"/>
  <c r="L40" i="6"/>
  <c r="AP40" i="2"/>
  <c r="L46" i="6"/>
  <c r="AP46" i="2"/>
  <c r="AH10" i="2"/>
  <c r="L10" i="6"/>
  <c r="AP10" i="2"/>
  <c r="AH13" i="2"/>
  <c r="L13" i="6"/>
  <c r="AP13" i="2"/>
  <c r="L27" i="6"/>
  <c r="AP27" i="2"/>
  <c r="L30" i="6"/>
  <c r="AP30" i="2"/>
  <c r="L36" i="6"/>
  <c r="AP36" i="2"/>
  <c r="L42" i="6"/>
  <c r="AP42" i="2"/>
  <c r="L15" i="6"/>
  <c r="L22" i="6"/>
  <c r="L28" i="6"/>
  <c r="AP28" i="2"/>
  <c r="L31" i="6"/>
  <c r="AP31" i="2"/>
  <c r="L37" i="6"/>
  <c r="AP37" i="2"/>
  <c r="L43" i="6"/>
  <c r="AP43" i="2"/>
  <c r="L7" i="6"/>
  <c r="J4" i="6"/>
  <c r="L4" i="6"/>
  <c r="AH7" i="2"/>
  <c r="AH3" i="2"/>
  <c r="AH4" i="2"/>
  <c r="D2" i="4"/>
  <c r="D4" i="4"/>
  <c r="AJ46" i="2"/>
  <c r="AJ37" i="2"/>
  <c r="AF4" i="2"/>
  <c r="AJ4" i="2" s="1"/>
  <c r="B4" i="4"/>
  <c r="B1" i="4"/>
  <c r="D3" i="4"/>
  <c r="AG5" i="2"/>
  <c r="B2" i="4"/>
  <c r="D1" i="4" l="1"/>
  <c r="AP3" i="2"/>
  <c r="V10" i="7" s="1"/>
  <c r="W10" i="7" s="1"/>
  <c r="AN22" i="7"/>
  <c r="AO22" i="7" s="1"/>
  <c r="AN19" i="7"/>
  <c r="AO19" i="7" s="1"/>
  <c r="AC93" i="2"/>
  <c r="AN12" i="7"/>
  <c r="AB12" i="7" s="1"/>
  <c r="AC12" i="7" s="1"/>
  <c r="AP20" i="7"/>
  <c r="AQ20" i="7" s="1"/>
  <c r="AP18" i="7"/>
  <c r="AQ18" i="7" s="1"/>
  <c r="V23" i="7"/>
  <c r="W23" i="7" s="1"/>
  <c r="AN11" i="7"/>
  <c r="AB11" i="7" s="1"/>
  <c r="AC11" i="7" s="1"/>
  <c r="AP24" i="7"/>
  <c r="AQ24" i="7" s="1"/>
  <c r="V24" i="7"/>
  <c r="W24" i="7" s="1"/>
  <c r="AP23" i="7"/>
  <c r="AQ23" i="7" s="1"/>
  <c r="V22" i="7"/>
  <c r="W22" i="7" s="1"/>
  <c r="AB22" i="7"/>
  <c r="AC22" i="7" s="1"/>
  <c r="V21" i="7"/>
  <c r="W21" i="7" s="1"/>
  <c r="AP21" i="7"/>
  <c r="AQ21" i="7" s="1"/>
  <c r="AO21" i="7"/>
  <c r="AB21" i="7"/>
  <c r="AC21" i="7" s="1"/>
  <c r="V20" i="7"/>
  <c r="W20" i="7" s="1"/>
  <c r="V19" i="7"/>
  <c r="W19" i="7" s="1"/>
  <c r="AP19" i="7"/>
  <c r="AQ19" i="7" s="1"/>
  <c r="AB19" i="7"/>
  <c r="AC19" i="7" s="1"/>
  <c r="V18" i="7"/>
  <c r="W18" i="7" s="1"/>
  <c r="AO18" i="7"/>
  <c r="AB18" i="7"/>
  <c r="AC18" i="7" s="1"/>
  <c r="AP13" i="7"/>
  <c r="AQ13" i="7" s="1"/>
  <c r="AP12" i="7"/>
  <c r="AQ12" i="7" s="1"/>
  <c r="AP11" i="7"/>
  <c r="AQ11" i="7" s="1"/>
  <c r="AP10" i="7"/>
  <c r="V13" i="7"/>
  <c r="W13" i="7" s="1"/>
  <c r="V12" i="7"/>
  <c r="W12" i="7" s="1"/>
  <c r="V11" i="7"/>
  <c r="W11" i="7" s="1"/>
  <c r="AL10" i="7"/>
  <c r="AN10" i="7"/>
  <c r="AN20" i="7"/>
  <c r="AN23" i="7"/>
  <c r="AN13" i="7"/>
  <c r="AN24" i="7"/>
  <c r="L3" i="2"/>
  <c r="L5" i="2"/>
  <c r="AJ42" i="2"/>
  <c r="AR42" i="2"/>
  <c r="AJ39" i="2"/>
  <c r="AR39" i="2"/>
  <c r="AJ30" i="2"/>
  <c r="AR30" i="2"/>
  <c r="AJ27" i="2"/>
  <c r="AR27" i="2"/>
  <c r="AJ3" i="2"/>
  <c r="AR3" i="2"/>
  <c r="AJ12" i="2"/>
  <c r="AR12" i="2"/>
  <c r="AJ36" i="2"/>
  <c r="AR36" i="2"/>
  <c r="AJ9" i="2"/>
  <c r="AR9" i="2"/>
  <c r="AJ45" i="2"/>
  <c r="AR45" i="2"/>
  <c r="AJ6" i="2"/>
  <c r="AR6" i="2"/>
  <c r="AJ33" i="2"/>
  <c r="AR33" i="2"/>
  <c r="AP96" i="2" l="1"/>
  <c r="L11" i="2" s="1"/>
  <c r="AO12" i="7"/>
  <c r="P12" i="7" s="1"/>
  <c r="O12" i="7" s="1"/>
  <c r="P18" i="7"/>
  <c r="O18" i="7" s="1"/>
  <c r="P19" i="7"/>
  <c r="O19" i="7" s="1"/>
  <c r="P22" i="7"/>
  <c r="O22" i="7" s="1"/>
  <c r="P21" i="7"/>
  <c r="O21" i="7" s="1"/>
  <c r="AO11" i="7"/>
  <c r="W41" i="7"/>
  <c r="AO24" i="7"/>
  <c r="AB24" i="7"/>
  <c r="AC24" i="7" s="1"/>
  <c r="AO23" i="7"/>
  <c r="AB23" i="7"/>
  <c r="AC23" i="7" s="1"/>
  <c r="AO20" i="7"/>
  <c r="AB20" i="7"/>
  <c r="AC20" i="7" s="1"/>
  <c r="AO13" i="7"/>
  <c r="AB13" i="7"/>
  <c r="AC13" i="7" s="1"/>
  <c r="AM10" i="7"/>
  <c r="AL41" i="7"/>
  <c r="AO10" i="7"/>
  <c r="AB10" i="7"/>
  <c r="AC10" i="7" s="1"/>
  <c r="AN41" i="7"/>
  <c r="AP41" i="7"/>
  <c r="AQ10" i="7"/>
  <c r="AQ41" i="7" s="1"/>
  <c r="V41" i="7"/>
  <c r="L4" i="2"/>
  <c r="L9" i="2" s="1"/>
  <c r="N22" i="7" l="1"/>
  <c r="J22" i="7" s="1"/>
  <c r="N18" i="7"/>
  <c r="J18" i="7" s="1"/>
  <c r="N21" i="7"/>
  <c r="J21" i="7" s="1"/>
  <c r="N19" i="7"/>
  <c r="J19" i="7" s="1"/>
  <c r="N12" i="7"/>
  <c r="J12" i="7" s="1"/>
  <c r="P20" i="7"/>
  <c r="O20" i="7" s="1"/>
  <c r="P23" i="7"/>
  <c r="O23" i="7" s="1"/>
  <c r="P24" i="7"/>
  <c r="O24" i="7" s="1"/>
  <c r="P10" i="7"/>
  <c r="O10" i="7" s="1"/>
  <c r="P13" i="7"/>
  <c r="O13" i="7" s="1"/>
  <c r="P11" i="7"/>
  <c r="O11" i="7" s="1"/>
  <c r="AM41" i="7"/>
  <c r="AO41" i="7"/>
  <c r="AB41" i="7"/>
  <c r="N23" i="7" l="1"/>
  <c r="J23" i="7" s="1"/>
  <c r="N11" i="7"/>
  <c r="J11" i="7" s="1"/>
  <c r="N10" i="7"/>
  <c r="J10" i="7" s="1"/>
  <c r="N24" i="7"/>
  <c r="J24" i="7" s="1"/>
  <c r="N20" i="7"/>
  <c r="J20" i="7" s="1"/>
  <c r="N13" i="7"/>
  <c r="J13" i="7" s="1"/>
  <c r="AC41" i="7"/>
  <c r="I7" i="7" l="1"/>
  <c r="L6" i="7" s="1"/>
</calcChain>
</file>

<file path=xl/sharedStrings.xml><?xml version="1.0" encoding="utf-8"?>
<sst xmlns="http://schemas.openxmlformats.org/spreadsheetml/2006/main" count="497" uniqueCount="141">
  <si>
    <t>Кол-во</t>
  </si>
  <si>
    <t>Филенка</t>
  </si>
  <si>
    <t>Дл</t>
  </si>
  <si>
    <t>Шир</t>
  </si>
  <si>
    <t>Паз</t>
  </si>
  <si>
    <t>№</t>
  </si>
  <si>
    <t>Кол-в</t>
  </si>
  <si>
    <t>Услуги</t>
  </si>
  <si>
    <t>Кол-во резов, м/п</t>
  </si>
  <si>
    <t>Кол-во пазов, м/п</t>
  </si>
  <si>
    <t>Кол-во отверстий</t>
  </si>
  <si>
    <t>Тип фасада</t>
  </si>
  <si>
    <t>5-ти элем</t>
  </si>
  <si>
    <t>3-х элем</t>
  </si>
  <si>
    <t>Заготовка1</t>
  </si>
  <si>
    <t>Заготовка2</t>
  </si>
  <si>
    <t>Кол-во кромкования</t>
  </si>
  <si>
    <t>витрина</t>
  </si>
  <si>
    <t>Кромка на фасад</t>
  </si>
  <si>
    <t>Кол-во кромки на заготовку, м/п</t>
  </si>
  <si>
    <t>Толщина</t>
  </si>
  <si>
    <t>Порезка</t>
  </si>
  <si>
    <t>Количество услуг</t>
  </si>
  <si>
    <t>Кромков</t>
  </si>
  <si>
    <t>Отверстия</t>
  </si>
  <si>
    <t>Сборка</t>
  </si>
  <si>
    <t>нет</t>
  </si>
  <si>
    <t>Клиент:</t>
  </si>
  <si>
    <t>Номер телефона/e-mail:</t>
  </si>
  <si>
    <t>Внимание!    При заказе сверловки необходимо предоставлять чертежи</t>
  </si>
  <si>
    <t>К-во, шт.</t>
  </si>
  <si>
    <t>материал</t>
  </si>
  <si>
    <t>Длинна</t>
  </si>
  <si>
    <t>Ширина</t>
  </si>
  <si>
    <t>Клиент    __________________    _________________</t>
  </si>
  <si>
    <t>Форма заказа фасадов Cleaf</t>
  </si>
  <si>
    <t>Габаритный размер фасада Cleaf</t>
  </si>
  <si>
    <t>Толщина фасада</t>
  </si>
  <si>
    <t>Стекло</t>
  </si>
  <si>
    <t>Дсп</t>
  </si>
  <si>
    <t>Клиента</t>
  </si>
  <si>
    <t>Толщина филенки</t>
  </si>
  <si>
    <t>Материал</t>
  </si>
  <si>
    <t>РАСПЕЧАТЫВАТЬ</t>
  </si>
  <si>
    <t xml:space="preserve">Для  производства </t>
  </si>
  <si>
    <t>1. Форму заказа с подписью клиента</t>
  </si>
  <si>
    <t>2. Спецификацию</t>
  </si>
  <si>
    <t>3. Карты раскроя</t>
  </si>
  <si>
    <t>Кромкование</t>
  </si>
  <si>
    <t>22/1,0</t>
  </si>
  <si>
    <t>Примечание</t>
  </si>
  <si>
    <t>ДСП 8мм</t>
  </si>
  <si>
    <t>ДСП</t>
  </si>
  <si>
    <t>Количество материала</t>
  </si>
  <si>
    <t>Кромка</t>
  </si>
  <si>
    <t>ДСП 8 мм</t>
  </si>
  <si>
    <t>Спецификация</t>
  </si>
  <si>
    <t>4. Ярлычки</t>
  </si>
  <si>
    <t>Курс</t>
  </si>
  <si>
    <t>LM63 Matrix</t>
  </si>
  <si>
    <t>LM62 Matrix</t>
  </si>
  <si>
    <t>UA08 Smart</t>
  </si>
  <si>
    <t>LK97 Matrix</t>
  </si>
  <si>
    <t>LK48 Matrix</t>
  </si>
  <si>
    <t>LM09 Tranche</t>
  </si>
  <si>
    <t>LM12 Tranche</t>
  </si>
  <si>
    <t>LM08 Tranche</t>
  </si>
  <si>
    <t>UA22 Smart</t>
  </si>
  <si>
    <t>BO26 Alter</t>
  </si>
  <si>
    <t xml:space="preserve"> </t>
  </si>
  <si>
    <t>SO28 Azimut</t>
  </si>
  <si>
    <t>SO70 Sherwood</t>
  </si>
  <si>
    <t>SO71 Sherwood</t>
  </si>
  <si>
    <t>Прайс-калькуляция на фасады CLEAF  18 мм (Италия)</t>
  </si>
  <si>
    <r>
      <t xml:space="preserve">Стоимость стекла за м кв.  </t>
    </r>
    <r>
      <rPr>
        <b/>
        <sz val="10"/>
        <color indexed="10"/>
        <rFont val="Times New Roman"/>
        <family val="1"/>
        <charset val="204"/>
      </rPr>
      <t>euro</t>
    </r>
  </si>
  <si>
    <t>Всего фасадов, шт</t>
  </si>
  <si>
    <t xml:space="preserve">Сумма заказа, грн </t>
  </si>
  <si>
    <t>Всего, м. кв.</t>
  </si>
  <si>
    <t>Тип филенки</t>
  </si>
  <si>
    <t xml:space="preserve">Высота,    мм </t>
  </si>
  <si>
    <t>Ширина, мм</t>
  </si>
  <si>
    <t>К-во</t>
  </si>
  <si>
    <t>Площадь фасадов, м.кв.</t>
  </si>
  <si>
    <t>Гладкий</t>
  </si>
  <si>
    <t>Витрина</t>
  </si>
  <si>
    <t>SO83</t>
  </si>
  <si>
    <t>SO84</t>
  </si>
  <si>
    <t>22/1,1</t>
  </si>
  <si>
    <t>ЗАКАЗ №</t>
  </si>
  <si>
    <t>Наименование</t>
  </si>
  <si>
    <t>Стоимость материалов</t>
  </si>
  <si>
    <t>Наименование материала</t>
  </si>
  <si>
    <t>Стоимость</t>
  </si>
  <si>
    <t>№ п/п</t>
  </si>
  <si>
    <t xml:space="preserve">Ед.измерения </t>
  </si>
  <si>
    <t>Евро</t>
  </si>
  <si>
    <t>Шкант</t>
  </si>
  <si>
    <t>Клей</t>
  </si>
  <si>
    <t>Материалы</t>
  </si>
  <si>
    <t>ДСП 18</t>
  </si>
  <si>
    <t>ДСП 8</t>
  </si>
  <si>
    <t>ДСП 18 мм, м2</t>
  </si>
  <si>
    <t>ДСП 8 мм, м2</t>
  </si>
  <si>
    <t>ПВХ, пгм</t>
  </si>
  <si>
    <t>Стоим</t>
  </si>
  <si>
    <t>пгм</t>
  </si>
  <si>
    <t>Площадь фасада</t>
  </si>
  <si>
    <t>Цена опт</t>
  </si>
  <si>
    <t>Цена мелкий опт</t>
  </si>
  <si>
    <t>Цена розн</t>
  </si>
  <si>
    <t>Коэффициенты наценок в прайс</t>
  </si>
  <si>
    <t>Коэф на потери материала</t>
  </si>
  <si>
    <t>Коэф расчета себестоимости</t>
  </si>
  <si>
    <t>Сборка 0,5</t>
  </si>
  <si>
    <t>Сборка 1</t>
  </si>
  <si>
    <t>Сборка 1,5</t>
  </si>
  <si>
    <t>Сборка больше 2</t>
  </si>
  <si>
    <t>Минимальные размеры фасадов</t>
  </si>
  <si>
    <t>Длина</t>
  </si>
  <si>
    <t>В заказе</t>
  </si>
  <si>
    <t>Анализ правильности размеров фасадов</t>
  </si>
  <si>
    <t>Справочные размеры для фасадов</t>
  </si>
  <si>
    <t>Уголок</t>
  </si>
  <si>
    <t>Стрейч</t>
  </si>
  <si>
    <t>шт</t>
  </si>
  <si>
    <t>кг</t>
  </si>
  <si>
    <t>0,6х345</t>
  </si>
  <si>
    <t>Уголок, 4 шт на фас</t>
  </si>
  <si>
    <t>Стрейч, S фас х 2,5</t>
  </si>
  <si>
    <t xml:space="preserve">Цена, фасада, euro </t>
  </si>
  <si>
    <t>Стандартные декоры</t>
  </si>
  <si>
    <t>Сумма заказа, euro</t>
  </si>
  <si>
    <t>1 группа</t>
  </si>
  <si>
    <t>2 группа</t>
  </si>
  <si>
    <t>3 группа</t>
  </si>
  <si>
    <t>4 группа</t>
  </si>
  <si>
    <t>5 группа</t>
  </si>
  <si>
    <t>Цены указаны в EURO (для справки) с учетом НДС.                                                                                          Оплата производится в гривнах по курсу Межбанка+1%.</t>
  </si>
  <si>
    <t xml:space="preserve">Указание об ошибке </t>
  </si>
  <si>
    <t>1,2+10%</t>
  </si>
  <si>
    <t>FA44 Penelope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</si>
</sst>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9" x14ac:knownFonts="1">
    <font>
      <sz val="11"/>
      <color theme="1"/>
      <name val="Calibri"/>
      <family val="2"/>
      <scheme val="minor"/>
    </font>
    <font>
      <b/>
      <sz val="11"/>
      <color rgb="FFFF0000"/>
      <name val="Calibri"/>
      <family val="2"/>
      <charset val="204"/>
      <scheme val="minor"/>
    </font>
    <font>
      <b/>
      <sz val="10"/>
      <name val="Arial"/>
      <family val="2"/>
      <charset val="204"/>
    </font>
    <font>
      <b/>
      <sz val="16"/>
      <name val="Arial"/>
      <family val="2"/>
      <charset val="204"/>
    </font>
    <font>
      <sz val="10"/>
      <name val="Arial"/>
      <family val="2"/>
      <charset val="204"/>
    </font>
    <font>
      <u/>
      <sz val="10"/>
      <name val="Arial"/>
      <family val="2"/>
      <charset val="204"/>
    </font>
    <font>
      <b/>
      <sz val="10"/>
      <color indexed="10"/>
      <name val="Arial"/>
      <family val="2"/>
      <charset val="204"/>
    </font>
    <font>
      <b/>
      <sz val="11"/>
      <color theme="1"/>
      <name val="Calibri"/>
      <family val="2"/>
      <charset val="204"/>
      <scheme val="minor"/>
    </font>
    <font>
      <b/>
      <i/>
      <u/>
      <sz val="11"/>
      <color rgb="FFFF0000"/>
      <name val="Calibri"/>
      <family val="2"/>
      <charset val="204"/>
      <scheme val="minor"/>
    </font>
    <font>
      <b/>
      <sz val="14"/>
      <color theme="1"/>
      <name val="Calibri"/>
      <family val="2"/>
      <charset val="204"/>
      <scheme val="minor"/>
    </font>
    <font>
      <sz val="11"/>
      <name val="Calibri"/>
      <family val="2"/>
      <charset val="204"/>
      <scheme val="minor"/>
    </font>
    <font>
      <sz val="11"/>
      <color theme="1"/>
      <name val="Calibri"/>
      <family val="2"/>
      <scheme val="minor"/>
    </font>
    <font>
      <sz val="10"/>
      <name val="Times New Roman"/>
      <family val="1"/>
      <charset val="204"/>
    </font>
    <font>
      <sz val="12"/>
      <name val="Times New Roman"/>
      <family val="1"/>
      <charset val="204"/>
    </font>
    <font>
      <sz val="14"/>
      <name val="Times New Roman"/>
      <family val="1"/>
      <charset val="204"/>
    </font>
    <font>
      <b/>
      <sz val="14"/>
      <name val="Times New Roman"/>
      <family val="1"/>
      <charset val="204"/>
    </font>
    <font>
      <b/>
      <sz val="24"/>
      <name val="Times New Roman"/>
      <family val="1"/>
      <charset val="204"/>
    </font>
    <font>
      <sz val="10"/>
      <name val="Times New Roman"/>
      <family val="1"/>
      <charset val="204"/>
    </font>
    <font>
      <b/>
      <sz val="10"/>
      <color indexed="10"/>
      <name val="Times New Roman"/>
      <family val="1"/>
      <charset val="204"/>
    </font>
    <font>
      <b/>
      <sz val="16"/>
      <color indexed="12"/>
      <name val="Times New Roman"/>
      <family val="1"/>
      <charset val="204"/>
    </font>
    <font>
      <b/>
      <sz val="16"/>
      <name val="Times New Roman"/>
      <family val="1"/>
      <charset val="204"/>
    </font>
    <font>
      <b/>
      <sz val="16"/>
      <color indexed="8"/>
      <name val="Times New Roman"/>
      <family val="1"/>
      <charset val="204"/>
    </font>
    <font>
      <b/>
      <sz val="16"/>
      <color indexed="10"/>
      <name val="Times New Roman"/>
      <family val="1"/>
      <charset val="204"/>
    </font>
    <font>
      <sz val="16"/>
      <name val="Times New Roman"/>
      <family val="1"/>
      <charset val="204"/>
    </font>
    <font>
      <sz val="16"/>
      <color indexed="8"/>
      <name val="Times New Roman"/>
      <family val="1"/>
      <charset val="204"/>
    </font>
    <font>
      <b/>
      <sz val="10"/>
      <name val="Times New Roman"/>
      <family val="1"/>
      <charset val="204"/>
    </font>
    <font>
      <b/>
      <sz val="12"/>
      <name val="Times New Roman"/>
      <family val="1"/>
      <charset val="204"/>
    </font>
    <font>
      <b/>
      <sz val="18"/>
      <color indexed="8"/>
      <name val="Calibri"/>
      <family val="2"/>
      <charset val="204"/>
    </font>
    <font>
      <b/>
      <sz val="14"/>
      <color indexed="8"/>
      <name val="Calibri"/>
      <family val="2"/>
      <charset val="204"/>
    </font>
    <font>
      <b/>
      <i/>
      <sz val="12"/>
      <name val="Times New Roman"/>
      <family val="1"/>
      <charset val="204"/>
    </font>
    <font>
      <sz val="8"/>
      <name val="Arial"/>
      <family val="2"/>
      <charset val="204"/>
    </font>
    <font>
      <sz val="14"/>
      <color theme="1"/>
      <name val="Times New Roman"/>
      <family val="1"/>
      <charset val="204"/>
    </font>
    <font>
      <b/>
      <sz val="11"/>
      <color theme="1"/>
      <name val="Calibri"/>
      <family val="2"/>
      <scheme val="minor"/>
    </font>
    <font>
      <b/>
      <sz val="16"/>
      <color rgb="FFFF0000"/>
      <name val="Times New Roman"/>
      <family val="1"/>
      <charset val="204"/>
    </font>
    <font>
      <sz val="11"/>
      <color theme="0"/>
      <name val="Calibri"/>
      <family val="2"/>
      <charset val="204"/>
      <scheme val="minor"/>
    </font>
    <font>
      <sz val="11"/>
      <name val="Times New Roman"/>
      <family val="1"/>
      <charset val="204"/>
    </font>
    <font>
      <b/>
      <sz val="14"/>
      <color rgb="FFFFFF00"/>
      <name val="Times New Roman"/>
      <family val="1"/>
      <charset val="204"/>
    </font>
    <font>
      <sz val="14"/>
      <color theme="1"/>
      <name val="Calibri"/>
      <family val="2"/>
      <scheme val="minor"/>
    </font>
    <font>
      <sz val="11"/>
      <name val="Calibri"/>
      <family val="2"/>
      <scheme val="minor"/>
    </font>
  </fonts>
  <fills count="19">
    <fill>
      <patternFill patternType="none"/>
    </fill>
    <fill>
      <patternFill patternType="gray125"/>
    </fill>
    <fill>
      <patternFill patternType="solid">
        <fgColor theme="3" tint="0.59999389629810485"/>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50"/>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51"/>
        <bgColor indexed="64"/>
      </patternFill>
    </fill>
    <fill>
      <patternFill patternType="solid">
        <fgColor rgb="FFFFFF00"/>
        <bgColor indexed="64"/>
      </patternFill>
    </fill>
    <fill>
      <patternFill patternType="solid">
        <fgColor rgb="FF92D050"/>
        <bgColor indexed="64"/>
      </patternFill>
    </fill>
    <fill>
      <patternFill patternType="solid">
        <fgColor theme="9"/>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0" tint="-0.249977111117893"/>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0" fontId="12" fillId="0" borderId="0"/>
    <xf numFmtId="0" fontId="11" fillId="0" borderId="0"/>
    <xf numFmtId="0" fontId="30" fillId="0" borderId="0">
      <alignment horizontal="left"/>
    </xf>
    <xf numFmtId="0" fontId="34" fillId="13" borderId="0" applyNumberFormat="0" applyBorder="0" applyAlignment="0" applyProtection="0"/>
  </cellStyleXfs>
  <cellXfs count="286">
    <xf numFmtId="0" fontId="0" fillId="0" borderId="0" xfId="0"/>
    <xf numFmtId="0" fontId="0" fillId="0" borderId="0" xfId="0" applyAlignment="1" applyProtection="1">
      <alignment horizontal="center"/>
      <protection hidden="1"/>
    </xf>
    <xf numFmtId="0" fontId="0" fillId="0" borderId="0" xfId="0" applyProtection="1">
      <protection hidden="1"/>
    </xf>
    <xf numFmtId="0" fontId="0" fillId="0" borderId="0" xfId="0" applyBorder="1" applyProtection="1">
      <protection hidden="1"/>
    </xf>
    <xf numFmtId="0" fontId="3" fillId="0" borderId="0" xfId="0" applyFont="1" applyAlignment="1" applyProtection="1">
      <alignment horizontal="center" vertical="center"/>
      <protection hidden="1"/>
    </xf>
    <xf numFmtId="0" fontId="3" fillId="0" borderId="0" xfId="0" applyFont="1" applyAlignment="1" applyProtection="1">
      <alignment vertical="center"/>
      <protection hidden="1"/>
    </xf>
    <xf numFmtId="0" fontId="1" fillId="0" borderId="0" xfId="0" applyFont="1" applyBorder="1" applyAlignment="1" applyProtection="1">
      <alignment horizontal="center"/>
      <protection hidden="1"/>
    </xf>
    <xf numFmtId="0" fontId="0" fillId="0" borderId="0" xfId="0" applyBorder="1" applyAlignment="1" applyProtection="1">
      <alignment wrapText="1"/>
      <protection hidden="1"/>
    </xf>
    <xf numFmtId="0" fontId="0" fillId="0" borderId="1" xfId="0" applyBorder="1" applyAlignment="1" applyProtection="1">
      <alignment wrapText="1"/>
      <protection hidden="1"/>
    </xf>
    <xf numFmtId="0" fontId="4" fillId="0" borderId="0" xfId="0" applyFont="1" applyAlignment="1" applyProtection="1">
      <alignment vertical="center"/>
      <protection hidden="1"/>
    </xf>
    <xf numFmtId="0" fontId="0" fillId="0" borderId="1" xfId="0" applyBorder="1" applyProtection="1">
      <protection hidden="1"/>
    </xf>
    <xf numFmtId="2" fontId="0" fillId="0" borderId="0" xfId="0" applyNumberFormat="1" applyBorder="1" applyProtection="1">
      <protection hidden="1"/>
    </xf>
    <xf numFmtId="2" fontId="0" fillId="0" borderId="1" xfId="0" applyNumberFormat="1" applyBorder="1" applyAlignment="1" applyProtection="1">
      <alignment horizontal="center"/>
      <protection hidden="1"/>
    </xf>
    <xf numFmtId="0" fontId="0" fillId="0" borderId="0" xfId="0" applyFill="1" applyBorder="1" applyAlignment="1" applyProtection="1">
      <alignment horizontal="right"/>
      <protection hidden="1"/>
    </xf>
    <xf numFmtId="0" fontId="4" fillId="0" borderId="0" xfId="0" applyFont="1" applyBorder="1" applyAlignment="1" applyProtection="1">
      <alignment vertical="center"/>
      <protection hidden="1"/>
    </xf>
    <xf numFmtId="0" fontId="0" fillId="0" borderId="0" xfId="0" applyFill="1" applyBorder="1" applyProtection="1">
      <protection hidden="1"/>
    </xf>
    <xf numFmtId="0" fontId="1" fillId="0" borderId="0" xfId="0" applyFont="1" applyFill="1" applyBorder="1" applyAlignment="1" applyProtection="1">
      <alignment horizontal="center"/>
      <protection hidden="1"/>
    </xf>
    <xf numFmtId="0" fontId="2" fillId="0" borderId="0" xfId="0" applyNumberFormat="1" applyFont="1" applyBorder="1" applyAlignment="1" applyProtection="1">
      <alignment vertical="center" textRotation="180"/>
      <protection hidden="1"/>
    </xf>
    <xf numFmtId="0" fontId="0" fillId="0" borderId="1" xfId="0" applyFill="1" applyBorder="1" applyAlignment="1" applyProtection="1">
      <alignment horizontal="center"/>
      <protection hidden="1"/>
    </xf>
    <xf numFmtId="0" fontId="2" fillId="0" borderId="0" xfId="0" applyFont="1" applyBorder="1" applyAlignment="1" applyProtection="1">
      <alignment vertical="center" textRotation="180"/>
      <protection hidden="1"/>
    </xf>
    <xf numFmtId="0" fontId="2" fillId="0" borderId="0" xfId="0" applyFont="1" applyFill="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2" fillId="0" borderId="0" xfId="0" applyFont="1" applyBorder="1" applyAlignment="1" applyProtection="1">
      <alignment vertical="center" wrapText="1"/>
      <protection hidden="1"/>
    </xf>
    <xf numFmtId="0" fontId="7" fillId="0" borderId="1" xfId="0" applyFont="1" applyBorder="1" applyAlignment="1" applyProtection="1">
      <alignment horizontal="center"/>
      <protection hidden="1"/>
    </xf>
    <xf numFmtId="0" fontId="7" fillId="0" borderId="1" xfId="0" applyFont="1" applyBorder="1" applyAlignment="1" applyProtection="1">
      <alignment horizontal="center" wrapText="1"/>
      <protection hidden="1"/>
    </xf>
    <xf numFmtId="0" fontId="7" fillId="0" borderId="1" xfId="0" applyFont="1" applyFill="1" applyBorder="1" applyAlignment="1" applyProtection="1">
      <alignment horizontal="center" wrapText="1"/>
      <protection hidden="1"/>
    </xf>
    <xf numFmtId="0" fontId="7" fillId="0" borderId="0" xfId="0" applyFont="1" applyBorder="1" applyAlignment="1" applyProtection="1">
      <alignment horizontal="center"/>
      <protection hidden="1"/>
    </xf>
    <xf numFmtId="0" fontId="7" fillId="0" borderId="0" xfId="0" applyFont="1" applyBorder="1" applyProtection="1">
      <protection hidden="1"/>
    </xf>
    <xf numFmtId="0" fontId="0" fillId="0" borderId="2" xfId="0" applyBorder="1" applyAlignment="1" applyProtection="1">
      <alignment horizontal="center"/>
      <protection hidden="1"/>
    </xf>
    <xf numFmtId="0" fontId="0" fillId="0" borderId="2" xfId="0" applyBorder="1" applyAlignment="1" applyProtection="1">
      <alignment horizontal="center" wrapText="1"/>
      <protection hidden="1"/>
    </xf>
    <xf numFmtId="0" fontId="0" fillId="0" borderId="2" xfId="0" applyFill="1" applyBorder="1" applyAlignment="1" applyProtection="1">
      <alignment horizontal="center" wrapText="1"/>
      <protection hidden="1"/>
    </xf>
    <xf numFmtId="0" fontId="0" fillId="0" borderId="18" xfId="0" applyBorder="1" applyAlignment="1" applyProtection="1">
      <alignment horizontal="center"/>
      <protection hidden="1"/>
    </xf>
    <xf numFmtId="0" fontId="0" fillId="0" borderId="18" xfId="0" applyBorder="1" applyAlignment="1" applyProtection="1">
      <alignment wrapText="1"/>
      <protection hidden="1"/>
    </xf>
    <xf numFmtId="0" fontId="0" fillId="0" borderId="21" xfId="0" applyBorder="1" applyAlignment="1" applyProtection="1">
      <alignment horizontal="center"/>
      <protection hidden="1"/>
    </xf>
    <xf numFmtId="0" fontId="0" fillId="0" borderId="21" xfId="0" applyBorder="1" applyAlignment="1" applyProtection="1">
      <alignment wrapText="1"/>
      <protection hidden="1"/>
    </xf>
    <xf numFmtId="2" fontId="0" fillId="0" borderId="21" xfId="0" applyNumberFormat="1" applyBorder="1" applyAlignment="1" applyProtection="1">
      <alignment horizontal="center"/>
      <protection hidden="1"/>
    </xf>
    <xf numFmtId="0" fontId="0" fillId="0" borderId="27" xfId="0" applyBorder="1" applyAlignment="1" applyProtection="1">
      <alignment horizontal="center" wrapText="1"/>
      <protection hidden="1"/>
    </xf>
    <xf numFmtId="2" fontId="0" fillId="0" borderId="15" xfId="0" applyNumberFormat="1" applyBorder="1" applyAlignment="1" applyProtection="1">
      <alignment horizontal="center"/>
      <protection hidden="1"/>
    </xf>
    <xf numFmtId="2" fontId="0" fillId="0" borderId="33" xfId="0" applyNumberFormat="1" applyBorder="1" applyAlignment="1" applyProtection="1">
      <alignment horizontal="center"/>
      <protection hidden="1"/>
    </xf>
    <xf numFmtId="0" fontId="0" fillId="0" borderId="34" xfId="0" applyBorder="1" applyAlignment="1" applyProtection="1">
      <alignment horizontal="center"/>
      <protection hidden="1"/>
    </xf>
    <xf numFmtId="2" fontId="0" fillId="0" borderId="34" xfId="0" applyNumberFormat="1" applyBorder="1" applyAlignment="1" applyProtection="1">
      <alignment horizontal="center"/>
      <protection hidden="1"/>
    </xf>
    <xf numFmtId="0" fontId="0" fillId="0" borderId="22" xfId="0" applyBorder="1" applyAlignment="1" applyProtection="1">
      <alignment horizontal="center"/>
      <protection hidden="1"/>
    </xf>
    <xf numFmtId="0" fontId="0" fillId="0" borderId="20" xfId="0" applyBorder="1" applyAlignment="1" applyProtection="1">
      <alignment horizontal="center"/>
      <protection hidden="1"/>
    </xf>
    <xf numFmtId="0" fontId="0" fillId="0" borderId="35" xfId="0" applyBorder="1" applyAlignment="1" applyProtection="1">
      <alignment horizontal="center" wrapText="1"/>
      <protection hidden="1"/>
    </xf>
    <xf numFmtId="0" fontId="0" fillId="0" borderId="36"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37" xfId="0" applyBorder="1" applyAlignment="1" applyProtection="1">
      <alignment horizontal="center"/>
      <protection hidden="1"/>
    </xf>
    <xf numFmtId="0" fontId="0" fillId="0" borderId="15" xfId="0" applyBorder="1" applyAlignment="1" applyProtection="1">
      <alignment horizontal="center"/>
      <protection hidden="1"/>
    </xf>
    <xf numFmtId="0" fontId="0" fillId="0" borderId="33" xfId="0" applyBorder="1" applyAlignment="1" applyProtection="1">
      <alignment horizontal="center"/>
      <protection hidden="1"/>
    </xf>
    <xf numFmtId="0" fontId="0" fillId="0" borderId="41" xfId="0" applyBorder="1" applyAlignment="1" applyProtection="1">
      <alignment horizontal="center"/>
      <protection hidden="1"/>
    </xf>
    <xf numFmtId="0" fontId="0" fillId="0" borderId="38" xfId="0" applyBorder="1" applyAlignment="1" applyProtection="1">
      <alignment horizontal="center"/>
      <protection hidden="1"/>
    </xf>
    <xf numFmtId="0" fontId="0" fillId="0" borderId="39" xfId="0" applyBorder="1" applyAlignment="1" applyProtection="1">
      <alignment horizontal="center"/>
      <protection hidden="1"/>
    </xf>
    <xf numFmtId="0" fontId="0" fillId="0" borderId="40" xfId="0" applyBorder="1" applyAlignment="1" applyProtection="1">
      <alignment horizontal="center"/>
      <protection hidden="1"/>
    </xf>
    <xf numFmtId="0" fontId="10" fillId="0" borderId="0" xfId="0" applyFont="1" applyFill="1" applyBorder="1" applyAlignment="1" applyProtection="1">
      <alignment horizontal="right"/>
      <protection hidden="1"/>
    </xf>
    <xf numFmtId="0" fontId="26" fillId="0" borderId="0" xfId="1" applyFont="1" applyBorder="1" applyAlignment="1" applyProtection="1">
      <alignment horizontal="center" vertical="center" wrapText="1"/>
      <protection locked="0" hidden="1"/>
    </xf>
    <xf numFmtId="0" fontId="12" fillId="0" borderId="0" xfId="1" applyBorder="1" applyAlignment="1" applyProtection="1">
      <alignment vertical="center" wrapText="1"/>
      <protection locked="0" hidden="1"/>
    </xf>
    <xf numFmtId="0" fontId="14" fillId="3" borderId="0" xfId="1" applyFont="1" applyFill="1" applyBorder="1" applyAlignment="1" applyProtection="1">
      <alignment horizontal="center" vertical="center" wrapText="1"/>
      <protection locked="0" hidden="1"/>
    </xf>
    <xf numFmtId="0" fontId="14" fillId="0" borderId="0" xfId="1" applyFont="1" applyBorder="1" applyAlignment="1" applyProtection="1">
      <alignment horizontal="center" vertical="center" wrapText="1"/>
      <protection locked="0" hidden="1"/>
    </xf>
    <xf numFmtId="2" fontId="14" fillId="0" borderId="0" xfId="1" applyNumberFormat="1" applyFont="1" applyBorder="1" applyAlignment="1" applyProtection="1">
      <alignment horizontal="center" vertical="center" wrapText="1"/>
      <protection locked="0" hidden="1"/>
    </xf>
    <xf numFmtId="0" fontId="19" fillId="0" borderId="41" xfId="1" applyFont="1" applyBorder="1" applyAlignment="1" applyProtection="1">
      <alignment horizontal="center" vertical="center" wrapText="1"/>
      <protection hidden="1"/>
    </xf>
    <xf numFmtId="2" fontId="19" fillId="0" borderId="42" xfId="1" applyNumberFormat="1" applyFont="1" applyBorder="1" applyAlignment="1" applyProtection="1">
      <alignment horizontal="center" vertical="center" wrapText="1"/>
      <protection hidden="1"/>
    </xf>
    <xf numFmtId="2" fontId="22" fillId="3" borderId="42" xfId="1" applyNumberFormat="1" applyFont="1" applyFill="1" applyBorder="1" applyAlignment="1" applyProtection="1">
      <alignment horizontal="center" vertical="center" wrapText="1"/>
      <protection hidden="1"/>
    </xf>
    <xf numFmtId="2" fontId="0" fillId="0" borderId="23" xfId="0" applyNumberFormat="1" applyBorder="1" applyAlignment="1" applyProtection="1">
      <alignment horizontal="center"/>
      <protection hidden="1"/>
    </xf>
    <xf numFmtId="2" fontId="0" fillId="0" borderId="45" xfId="0" applyNumberFormat="1" applyBorder="1" applyAlignment="1" applyProtection="1">
      <alignment horizontal="center"/>
      <protection hidden="1"/>
    </xf>
    <xf numFmtId="0" fontId="0" fillId="0" borderId="2" xfId="0" applyBorder="1" applyAlignment="1" applyProtection="1">
      <alignment wrapText="1"/>
      <protection hidden="1"/>
    </xf>
    <xf numFmtId="2" fontId="0" fillId="0" borderId="2" xfId="0" applyNumberFormat="1" applyBorder="1" applyAlignment="1" applyProtection="1">
      <alignment horizontal="center"/>
      <protection hidden="1"/>
    </xf>
    <xf numFmtId="2" fontId="0" fillId="0" borderId="27" xfId="0" applyNumberFormat="1" applyBorder="1" applyAlignment="1" applyProtection="1">
      <alignment horizontal="center"/>
      <protection hidden="1"/>
    </xf>
    <xf numFmtId="2" fontId="0" fillId="0" borderId="19" xfId="0" applyNumberFormat="1" applyBorder="1" applyAlignment="1" applyProtection="1">
      <alignment horizontal="center"/>
      <protection hidden="1"/>
    </xf>
    <xf numFmtId="0" fontId="0" fillId="0" borderId="0" xfId="0" applyBorder="1" applyAlignment="1" applyProtection="1">
      <alignment horizontal="center"/>
      <protection hidden="1"/>
    </xf>
    <xf numFmtId="0" fontId="0" fillId="0" borderId="1" xfId="0" applyBorder="1" applyAlignment="1" applyProtection="1">
      <alignment horizontal="center"/>
      <protection hidden="1"/>
    </xf>
    <xf numFmtId="0" fontId="4" fillId="11" borderId="42" xfId="0" applyFont="1" applyFill="1" applyBorder="1" applyAlignment="1" applyProtection="1">
      <alignment vertical="center"/>
      <protection hidden="1"/>
    </xf>
    <xf numFmtId="0" fontId="5" fillId="0" borderId="0" xfId="0" applyFont="1" applyBorder="1" applyAlignment="1" applyProtection="1">
      <alignment horizontal="left" vertical="center"/>
      <protection hidden="1"/>
    </xf>
    <xf numFmtId="0" fontId="2" fillId="0" borderId="0" xfId="0" applyFont="1" applyAlignment="1" applyProtection="1">
      <alignment vertical="center"/>
      <protection hidden="1"/>
    </xf>
    <xf numFmtId="0" fontId="6" fillId="0" borderId="0"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protection hidden="1"/>
    </xf>
    <xf numFmtId="0" fontId="2" fillId="2" borderId="14" xfId="0" applyFont="1" applyFill="1" applyBorder="1" applyAlignment="1" applyProtection="1">
      <alignment horizontal="center" vertical="center" wrapText="1"/>
      <protection hidden="1"/>
    </xf>
    <xf numFmtId="0" fontId="2" fillId="2" borderId="26" xfId="0" applyFont="1" applyFill="1" applyBorder="1" applyAlignment="1" applyProtection="1">
      <alignment horizontal="center" vertical="center"/>
      <protection hidden="1"/>
    </xf>
    <xf numFmtId="0" fontId="2" fillId="2" borderId="27" xfId="0" applyFont="1" applyFill="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8" xfId="0"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4" fillId="0" borderId="22"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20" xfId="0"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4" fillId="0" borderId="45" xfId="0" applyFont="1" applyBorder="1" applyAlignment="1" applyProtection="1">
      <alignment horizontal="center" vertical="center"/>
      <protection hidden="1"/>
    </xf>
    <xf numFmtId="0" fontId="8" fillId="0" borderId="0" xfId="0" applyFont="1" applyProtection="1">
      <protection hidden="1"/>
    </xf>
    <xf numFmtId="0" fontId="0" fillId="0" borderId="1" xfId="0" applyBorder="1" applyAlignment="1" applyProtection="1">
      <alignment horizontal="center"/>
      <protection hidden="1"/>
    </xf>
    <xf numFmtId="164" fontId="0" fillId="0" borderId="1" xfId="0" applyNumberFormat="1" applyBorder="1" applyProtection="1">
      <protection hidden="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1" xfId="2" applyFont="1" applyFill="1" applyBorder="1" applyAlignment="1">
      <alignment vertical="center" wrapText="1"/>
    </xf>
    <xf numFmtId="0" fontId="0" fillId="0" borderId="1" xfId="0" applyBorder="1" applyAlignment="1">
      <alignment horizontal="center"/>
    </xf>
    <xf numFmtId="0" fontId="1" fillId="11" borderId="42" xfId="0" applyFont="1" applyFill="1" applyBorder="1" applyAlignment="1">
      <alignment horizontal="center"/>
    </xf>
    <xf numFmtId="0" fontId="31" fillId="0" borderId="1" xfId="0" applyFont="1" applyBorder="1" applyAlignment="1" applyProtection="1">
      <alignment horizontal="center" vertical="center" wrapText="1"/>
      <protection hidden="1"/>
    </xf>
    <xf numFmtId="2" fontId="0" fillId="11" borderId="1" xfId="0" applyNumberFormat="1" applyFill="1" applyBorder="1" applyAlignment="1" applyProtection="1">
      <alignment horizontal="center"/>
      <protection hidden="1"/>
    </xf>
    <xf numFmtId="2" fontId="0" fillId="11" borderId="18" xfId="0" applyNumberFormat="1" applyFill="1" applyBorder="1" applyAlignment="1" applyProtection="1">
      <alignment horizontal="center"/>
      <protection hidden="1"/>
    </xf>
    <xf numFmtId="2" fontId="0" fillId="0" borderId="18" xfId="0" applyNumberFormat="1" applyFill="1" applyBorder="1" applyAlignment="1" applyProtection="1">
      <alignment horizontal="center"/>
      <protection hidden="1"/>
    </xf>
    <xf numFmtId="2" fontId="0" fillId="0" borderId="21" xfId="0" applyNumberFormat="1" applyFill="1" applyBorder="1" applyAlignment="1" applyProtection="1">
      <alignment horizontal="center"/>
      <protection hidden="1"/>
    </xf>
    <xf numFmtId="0" fontId="0" fillId="11" borderId="21" xfId="0" applyFill="1" applyBorder="1" applyAlignment="1" applyProtection="1">
      <alignment horizontal="center"/>
      <protection hidden="1"/>
    </xf>
    <xf numFmtId="2" fontId="0" fillId="11" borderId="1" xfId="0" applyNumberFormat="1" applyFill="1" applyBorder="1" applyAlignment="1">
      <alignment horizontal="center"/>
    </xf>
    <xf numFmtId="0" fontId="0" fillId="0" borderId="18" xfId="0" applyBorder="1" applyAlignment="1" applyProtection="1">
      <alignment horizontal="center"/>
      <protection hidden="1"/>
    </xf>
    <xf numFmtId="0" fontId="0" fillId="0" borderId="21" xfId="0" applyBorder="1" applyAlignment="1" applyProtection="1">
      <alignment horizontal="center"/>
      <protection hidden="1"/>
    </xf>
    <xf numFmtId="0" fontId="0" fillId="0" borderId="0" xfId="0"/>
    <xf numFmtId="2" fontId="0" fillId="0" borderId="0" xfId="0" applyNumberFormat="1" applyBorder="1" applyProtection="1">
      <protection hidden="1"/>
    </xf>
    <xf numFmtId="2" fontId="14" fillId="0" borderId="1" xfId="1" applyNumberFormat="1" applyFont="1" applyBorder="1" applyAlignment="1" applyProtection="1">
      <alignment horizontal="center" vertical="center" wrapText="1"/>
      <protection hidden="1"/>
    </xf>
    <xf numFmtId="0" fontId="0" fillId="11" borderId="1" xfId="0" applyFill="1" applyBorder="1" applyAlignment="1">
      <alignment horizontal="center"/>
    </xf>
    <xf numFmtId="2" fontId="0" fillId="11" borderId="0" xfId="0" applyNumberFormat="1" applyFill="1" applyBorder="1" applyProtection="1">
      <protection hidden="1"/>
    </xf>
    <xf numFmtId="2" fontId="0" fillId="0" borderId="0" xfId="0" applyNumberFormat="1" applyProtection="1">
      <protection hidden="1"/>
    </xf>
    <xf numFmtId="0" fontId="0" fillId="15" borderId="1" xfId="0" applyFill="1" applyBorder="1" applyAlignment="1">
      <alignment horizontal="center"/>
    </xf>
    <xf numFmtId="0" fontId="0" fillId="15" borderId="1" xfId="2" applyFont="1" applyFill="1" applyBorder="1" applyAlignment="1">
      <alignment horizontal="center" vertical="center" wrapText="1"/>
    </xf>
    <xf numFmtId="0" fontId="0" fillId="0" borderId="3" xfId="0" applyBorder="1" applyAlignment="1">
      <alignment horizontal="center"/>
    </xf>
    <xf numFmtId="0" fontId="0" fillId="0" borderId="3" xfId="0" applyBorder="1"/>
    <xf numFmtId="2" fontId="0" fillId="0" borderId="3" xfId="0" applyNumberFormat="1" applyFill="1" applyBorder="1" applyAlignment="1">
      <alignment horizontal="center"/>
    </xf>
    <xf numFmtId="2" fontId="0" fillId="0" borderId="1" xfId="0" applyNumberFormat="1" applyFill="1" applyBorder="1" applyAlignment="1">
      <alignment horizontal="center"/>
    </xf>
    <xf numFmtId="164" fontId="0" fillId="0" borderId="0" xfId="0" applyNumberFormat="1" applyAlignment="1">
      <alignment horizontal="center"/>
    </xf>
    <xf numFmtId="164" fontId="0" fillId="0" borderId="1" xfId="0" applyNumberFormat="1" applyBorder="1" applyAlignment="1">
      <alignment horizontal="center" vertical="center" wrapText="1"/>
    </xf>
    <xf numFmtId="164" fontId="0" fillId="0" borderId="1" xfId="0" applyNumberFormat="1" applyBorder="1" applyAlignment="1">
      <alignment horizontal="center"/>
    </xf>
    <xf numFmtId="164" fontId="0" fillId="15" borderId="1" xfId="0" applyNumberFormat="1" applyFill="1" applyBorder="1" applyAlignment="1">
      <alignment horizontal="center"/>
    </xf>
    <xf numFmtId="164" fontId="0" fillId="11" borderId="3" xfId="0" applyNumberFormat="1" applyFill="1" applyBorder="1" applyAlignment="1">
      <alignment horizontal="center"/>
    </xf>
    <xf numFmtId="164" fontId="0" fillId="11" borderId="1" xfId="0" applyNumberFormat="1" applyFill="1" applyBorder="1" applyAlignment="1">
      <alignment horizontal="center"/>
    </xf>
    <xf numFmtId="164" fontId="0" fillId="0" borderId="1" xfId="0" applyNumberFormat="1" applyFill="1" applyBorder="1" applyAlignment="1">
      <alignment horizontal="center"/>
    </xf>
    <xf numFmtId="0" fontId="0" fillId="0" borderId="4" xfId="0" applyFill="1" applyBorder="1" applyAlignment="1">
      <alignment horizontal="center"/>
    </xf>
    <xf numFmtId="2" fontId="38" fillId="11" borderId="0" xfId="0" applyNumberFormat="1" applyFont="1" applyFill="1" applyAlignment="1">
      <alignment horizontal="center"/>
    </xf>
    <xf numFmtId="0" fontId="12" fillId="0" borderId="0" xfId="1" applyBorder="1" applyAlignment="1" applyProtection="1">
      <alignment vertical="center" wrapText="1"/>
      <protection hidden="1"/>
    </xf>
    <xf numFmtId="0" fontId="12" fillId="0" borderId="0" xfId="1" applyFill="1" applyBorder="1" applyAlignment="1" applyProtection="1">
      <alignment vertical="center" wrapText="1"/>
      <protection hidden="1"/>
    </xf>
    <xf numFmtId="0" fontId="14" fillId="0" borderId="0" xfId="1" applyFont="1" applyBorder="1" applyAlignment="1" applyProtection="1">
      <alignment horizontal="center" vertical="center" wrapText="1"/>
      <protection hidden="1"/>
    </xf>
    <xf numFmtId="0" fontId="14" fillId="0" borderId="0" xfId="1" applyFont="1" applyFill="1" applyBorder="1" applyAlignment="1" applyProtection="1">
      <alignment horizontal="center" vertical="center" wrapText="1"/>
      <protection hidden="1"/>
    </xf>
    <xf numFmtId="0" fontId="16" fillId="0" borderId="0" xfId="1" applyFont="1" applyBorder="1" applyAlignment="1" applyProtection="1">
      <alignment horizontal="center" vertical="center" wrapText="1"/>
      <protection locked="0" hidden="1"/>
    </xf>
    <xf numFmtId="0" fontId="14" fillId="0" borderId="0" xfId="1" applyNumberFormat="1" applyFont="1" applyFill="1" applyBorder="1" applyAlignment="1" applyProtection="1">
      <alignment horizontal="center" vertical="center" wrapText="1"/>
      <protection locked="0" hidden="1"/>
    </xf>
    <xf numFmtId="0" fontId="17" fillId="6" borderId="42" xfId="1" applyFont="1" applyFill="1" applyBorder="1" applyAlignment="1" applyProtection="1">
      <alignment horizontal="center" vertical="center" wrapText="1"/>
      <protection locked="0" hidden="1"/>
    </xf>
    <xf numFmtId="0" fontId="15" fillId="6" borderId="41" xfId="1" applyFont="1" applyFill="1" applyBorder="1" applyAlignment="1" applyProtection="1">
      <alignment horizontal="center" vertical="center" wrapText="1"/>
      <protection locked="0" hidden="1"/>
    </xf>
    <xf numFmtId="0" fontId="0" fillId="0" borderId="0" xfId="0" applyFill="1" applyBorder="1" applyAlignment="1" applyProtection="1">
      <alignment horizontal="center" vertical="center" wrapText="1"/>
      <protection hidden="1"/>
    </xf>
    <xf numFmtId="0" fontId="20" fillId="0" borderId="0" xfId="1" applyFont="1" applyBorder="1" applyAlignment="1" applyProtection="1">
      <alignment horizontal="left" vertical="center" wrapText="1"/>
      <protection locked="0" hidden="1"/>
    </xf>
    <xf numFmtId="0" fontId="21" fillId="4" borderId="44" xfId="1" applyFont="1" applyFill="1" applyBorder="1" applyAlignment="1" applyProtection="1">
      <alignment horizontal="center" vertical="center" wrapText="1"/>
      <protection locked="0" hidden="1"/>
    </xf>
    <xf numFmtId="0" fontId="35" fillId="0" borderId="1" xfId="1" applyFont="1" applyBorder="1" applyAlignment="1" applyProtection="1">
      <alignment horizontal="center" vertical="center" wrapText="1"/>
      <protection hidden="1"/>
    </xf>
    <xf numFmtId="0" fontId="14" fillId="12" borderId="47" xfId="1" applyFont="1" applyFill="1" applyBorder="1" applyAlignment="1" applyProtection="1">
      <alignment horizontal="center" vertical="center" wrapText="1"/>
      <protection hidden="1"/>
    </xf>
    <xf numFmtId="0" fontId="14" fillId="12" borderId="42" xfId="1" applyFont="1" applyFill="1" applyBorder="1" applyAlignment="1" applyProtection="1">
      <alignment horizontal="center" vertical="center" wrapText="1"/>
      <protection hidden="1"/>
    </xf>
    <xf numFmtId="0" fontId="14" fillId="0" borderId="0" xfId="1" applyFont="1" applyFill="1" applyBorder="1" applyAlignment="1" applyProtection="1">
      <alignment horizontal="center" vertical="center" wrapText="1"/>
      <protection locked="0" hidden="1"/>
    </xf>
    <xf numFmtId="2" fontId="33" fillId="0" borderId="0" xfId="1" applyNumberFormat="1" applyFont="1" applyFill="1" applyBorder="1" applyAlignment="1" applyProtection="1">
      <alignment horizontal="center" vertical="center" wrapText="1"/>
      <protection locked="0" hidden="1"/>
    </xf>
    <xf numFmtId="0" fontId="24" fillId="0" borderId="0" xfId="1" applyFont="1" applyFill="1" applyBorder="1" applyAlignment="1" applyProtection="1">
      <alignment horizontal="center" vertical="center" wrapText="1"/>
      <protection locked="0" hidden="1"/>
    </xf>
    <xf numFmtId="0" fontId="14" fillId="15" borderId="47" xfId="1" applyFont="1" applyFill="1" applyBorder="1" applyAlignment="1" applyProtection="1">
      <alignment horizontal="center" vertical="center" wrapText="1"/>
      <protection hidden="1"/>
    </xf>
    <xf numFmtId="0" fontId="14" fillId="15" borderId="42" xfId="1" applyFont="1" applyFill="1" applyBorder="1" applyAlignment="1" applyProtection="1">
      <alignment horizontal="center" vertical="center" wrapText="1"/>
      <protection hidden="1"/>
    </xf>
    <xf numFmtId="0" fontId="12" fillId="0" borderId="0" xfId="1" applyFill="1" applyBorder="1" applyAlignment="1" applyProtection="1">
      <alignment vertical="center" wrapText="1"/>
      <protection locked="0" hidden="1"/>
    </xf>
    <xf numFmtId="2" fontId="23" fillId="0" borderId="0" xfId="1" applyNumberFormat="1" applyFont="1" applyFill="1" applyBorder="1" applyAlignment="1" applyProtection="1">
      <alignment horizontal="left" vertical="center" wrapText="1"/>
      <protection locked="0" hidden="1"/>
    </xf>
    <xf numFmtId="2" fontId="22" fillId="0" borderId="0" xfId="1" applyNumberFormat="1" applyFont="1" applyFill="1" applyBorder="1" applyAlignment="1" applyProtection="1">
      <alignment horizontal="center" vertical="center" wrapText="1"/>
      <protection locked="0" hidden="1"/>
    </xf>
    <xf numFmtId="0" fontId="14" fillId="11" borderId="1" xfId="1" applyFont="1" applyFill="1" applyBorder="1" applyAlignment="1" applyProtection="1">
      <alignment horizontal="center" vertical="center" wrapText="1"/>
      <protection hidden="1"/>
    </xf>
    <xf numFmtId="0" fontId="36" fillId="16" borderId="1" xfId="1" applyFont="1" applyFill="1" applyBorder="1" applyAlignment="1" applyProtection="1">
      <alignment horizontal="center" vertical="center" wrapText="1"/>
      <protection hidden="1"/>
    </xf>
    <xf numFmtId="0" fontId="14" fillId="0" borderId="1" xfId="1" applyFont="1" applyBorder="1" applyAlignment="1" applyProtection="1">
      <alignment horizontal="center" vertical="center" wrapText="1"/>
      <protection hidden="1"/>
    </xf>
    <xf numFmtId="0" fontId="14" fillId="0" borderId="1" xfId="1" applyFont="1" applyFill="1" applyBorder="1" applyAlignment="1" applyProtection="1">
      <alignment horizontal="center" vertical="center" wrapText="1"/>
      <protection hidden="1"/>
    </xf>
    <xf numFmtId="0" fontId="26" fillId="0" borderId="1" xfId="1" applyFont="1" applyBorder="1" applyAlignment="1" applyProtection="1">
      <alignment horizontal="center" vertical="center" wrapText="1"/>
      <protection locked="0" hidden="1"/>
    </xf>
    <xf numFmtId="0" fontId="14" fillId="3" borderId="1" xfId="1" applyFont="1" applyFill="1" applyBorder="1" applyAlignment="1" applyProtection="1">
      <alignment horizontal="center" vertical="center" wrapText="1"/>
      <protection locked="0" hidden="1"/>
    </xf>
    <xf numFmtId="0" fontId="14" fillId="0" borderId="1" xfId="1" applyFont="1" applyBorder="1" applyAlignment="1" applyProtection="1">
      <alignment horizontal="center" vertical="center" wrapText="1"/>
      <protection locked="0" hidden="1"/>
    </xf>
    <xf numFmtId="2" fontId="14" fillId="0" borderId="0" xfId="1" applyNumberFormat="1" applyFont="1" applyBorder="1" applyAlignment="1" applyProtection="1">
      <alignment horizontal="center" vertical="center" wrapText="1"/>
      <protection hidden="1"/>
    </xf>
    <xf numFmtId="2" fontId="14" fillId="11" borderId="1" xfId="1" applyNumberFormat="1" applyFont="1" applyFill="1" applyBorder="1" applyAlignment="1" applyProtection="1">
      <alignment horizontal="center" vertical="center" wrapText="1"/>
      <protection hidden="1"/>
    </xf>
    <xf numFmtId="2" fontId="14" fillId="0" borderId="1" xfId="1" applyNumberFormat="1" applyFont="1" applyFill="1" applyBorder="1" applyAlignment="1" applyProtection="1">
      <alignment horizontal="center" vertical="center" wrapText="1"/>
      <protection hidden="1"/>
    </xf>
    <xf numFmtId="0" fontId="14" fillId="3" borderId="1" xfId="0" applyFont="1" applyFill="1" applyBorder="1" applyAlignment="1" applyProtection="1">
      <alignment horizontal="center" vertical="center" wrapText="1"/>
      <protection locked="0" hidden="1"/>
    </xf>
    <xf numFmtId="0" fontId="14" fillId="0" borderId="1" xfId="0" applyFont="1" applyBorder="1" applyAlignment="1" applyProtection="1">
      <alignment horizontal="center" vertical="center" wrapText="1"/>
      <protection locked="0" hidden="1"/>
    </xf>
    <xf numFmtId="0" fontId="4" fillId="0" borderId="1" xfId="3" applyFont="1" applyBorder="1" applyAlignment="1" applyProtection="1">
      <alignment horizontal="center" vertical="center"/>
      <protection locked="0" hidden="1"/>
    </xf>
    <xf numFmtId="2" fontId="15" fillId="11" borderId="1" xfId="1" applyNumberFormat="1" applyFont="1" applyFill="1" applyBorder="1" applyAlignment="1" applyProtection="1">
      <alignment horizontal="center" vertical="center" wrapText="1"/>
      <protection hidden="1"/>
    </xf>
    <xf numFmtId="0" fontId="12" fillId="0" borderId="1" xfId="1" applyBorder="1" applyAlignment="1" applyProtection="1">
      <alignment vertical="center" wrapText="1"/>
      <protection hidden="1"/>
    </xf>
    <xf numFmtId="2" fontId="15" fillId="0" borderId="1" xfId="1" applyNumberFormat="1" applyFont="1" applyBorder="1" applyAlignment="1" applyProtection="1">
      <alignment horizontal="center" vertical="center" wrapText="1"/>
      <protection hidden="1"/>
    </xf>
    <xf numFmtId="0" fontId="13" fillId="11" borderId="1" xfId="1" applyFont="1" applyFill="1" applyBorder="1" applyAlignment="1" applyProtection="1">
      <alignment horizontal="center" vertical="center" wrapText="1"/>
      <protection hidden="1"/>
    </xf>
    <xf numFmtId="0" fontId="20" fillId="0" borderId="0" xfId="1" applyFont="1" applyBorder="1" applyAlignment="1" applyProtection="1">
      <alignment vertical="center" wrapText="1"/>
      <protection hidden="1"/>
    </xf>
    <xf numFmtId="0" fontId="13" fillId="0" borderId="1" xfId="1" applyFont="1" applyBorder="1" applyAlignment="1" applyProtection="1">
      <alignment horizontal="center" vertical="center" wrapText="1"/>
      <protection hidden="1"/>
    </xf>
    <xf numFmtId="0" fontId="13" fillId="0" borderId="0" xfId="1" applyFont="1" applyBorder="1" applyAlignment="1" applyProtection="1">
      <alignment horizontal="center" vertical="center" wrapText="1"/>
      <protection hidden="1"/>
    </xf>
    <xf numFmtId="0" fontId="13" fillId="0" borderId="0" xfId="1" applyFont="1" applyBorder="1" applyAlignment="1" applyProtection="1">
      <alignment vertical="center" wrapText="1"/>
      <protection hidden="1"/>
    </xf>
    <xf numFmtId="0" fontId="13" fillId="0" borderId="0" xfId="1" applyFont="1" applyFill="1" applyBorder="1" applyAlignment="1" applyProtection="1">
      <alignment vertical="center" wrapText="1"/>
      <protection hidden="1"/>
    </xf>
    <xf numFmtId="0" fontId="13" fillId="14" borderId="1" xfId="1" applyFont="1" applyFill="1" applyBorder="1" applyAlignment="1" applyProtection="1">
      <alignment horizontal="center" vertical="center" wrapText="1"/>
      <protection hidden="1"/>
    </xf>
    <xf numFmtId="0" fontId="12" fillId="14" borderId="1" xfId="1" applyFill="1" applyBorder="1" applyAlignment="1" applyProtection="1">
      <alignment horizontal="center" vertical="center" wrapText="1"/>
      <protection hidden="1"/>
    </xf>
    <xf numFmtId="0" fontId="15" fillId="6" borderId="41" xfId="1" applyFont="1" applyFill="1" applyBorder="1" applyAlignment="1" applyProtection="1">
      <alignment horizontal="left" vertical="center" wrapText="1"/>
      <protection locked="0" hidden="1"/>
    </xf>
    <xf numFmtId="0" fontId="15" fillId="6" borderId="42" xfId="1" applyFont="1" applyFill="1" applyBorder="1" applyAlignment="1" applyProtection="1">
      <alignment horizontal="left" vertical="center" wrapText="1"/>
      <protection locked="0" hidden="1"/>
    </xf>
    <xf numFmtId="2" fontId="20" fillId="6" borderId="43" xfId="1" applyNumberFormat="1" applyFont="1" applyFill="1" applyBorder="1" applyAlignment="1" applyProtection="1">
      <alignment horizontal="left" vertical="center" wrapText="1"/>
      <protection locked="0" hidden="1"/>
    </xf>
    <xf numFmtId="0" fontId="15" fillId="6" borderId="6" xfId="1" applyFont="1" applyFill="1" applyBorder="1" applyAlignment="1" applyProtection="1">
      <alignment horizontal="center" vertical="center" wrapText="1"/>
      <protection locked="0" hidden="1"/>
    </xf>
    <xf numFmtId="0" fontId="13" fillId="0" borderId="1" xfId="1" applyFont="1" applyFill="1" applyBorder="1" applyAlignment="1" applyProtection="1">
      <alignment horizontal="center" vertical="center" wrapText="1"/>
      <protection hidden="1"/>
    </xf>
    <xf numFmtId="0" fontId="13" fillId="0" borderId="22" xfId="1" applyFont="1" applyFill="1" applyBorder="1" applyAlignment="1" applyProtection="1">
      <alignment horizontal="center" vertical="center" wrapText="1"/>
      <protection hidden="1"/>
    </xf>
    <xf numFmtId="0" fontId="13" fillId="0" borderId="23" xfId="1" applyFont="1" applyFill="1" applyBorder="1" applyAlignment="1" applyProtection="1">
      <alignment horizontal="center" vertical="center" wrapText="1"/>
      <protection hidden="1"/>
    </xf>
    <xf numFmtId="0" fontId="13" fillId="0" borderId="20" xfId="1" applyFont="1" applyFill="1" applyBorder="1" applyAlignment="1" applyProtection="1">
      <alignment horizontal="center" vertical="center" wrapText="1"/>
      <protection hidden="1"/>
    </xf>
    <xf numFmtId="0" fontId="13" fillId="0" borderId="21" xfId="1" applyFont="1" applyFill="1" applyBorder="1" applyAlignment="1" applyProtection="1">
      <alignment horizontal="center" vertical="center" wrapText="1"/>
      <protection hidden="1"/>
    </xf>
    <xf numFmtId="0" fontId="13" fillId="0" borderId="45" xfId="1" applyFont="1" applyFill="1" applyBorder="1" applyAlignment="1" applyProtection="1">
      <alignment horizontal="center" vertical="center" wrapText="1"/>
      <protection hidden="1"/>
    </xf>
    <xf numFmtId="0" fontId="13" fillId="0" borderId="48" xfId="1" applyFont="1" applyFill="1" applyBorder="1" applyAlignment="1" applyProtection="1">
      <alignment horizontal="center" vertical="center" wrapText="1"/>
      <protection hidden="1"/>
    </xf>
    <xf numFmtId="0" fontId="13" fillId="0" borderId="3" xfId="1" applyFont="1" applyFill="1" applyBorder="1" applyAlignment="1" applyProtection="1">
      <alignment horizontal="center" vertical="center" wrapText="1"/>
      <protection hidden="1"/>
    </xf>
    <xf numFmtId="0" fontId="13" fillId="0" borderId="49" xfId="1" applyFont="1" applyFill="1" applyBorder="1" applyAlignment="1" applyProtection="1">
      <alignment horizontal="center" vertical="center" wrapText="1"/>
      <protection hidden="1"/>
    </xf>
    <xf numFmtId="0" fontId="26" fillId="17" borderId="44" xfId="1" applyFont="1" applyFill="1" applyBorder="1" applyAlignment="1" applyProtection="1">
      <alignment horizontal="center" vertical="center" wrapText="1"/>
      <protection hidden="1"/>
    </xf>
    <xf numFmtId="0" fontId="26" fillId="17" borderId="47" xfId="1" applyFont="1" applyFill="1" applyBorder="1" applyAlignment="1" applyProtection="1">
      <alignment horizontal="center" vertical="center" wrapText="1"/>
      <protection hidden="1"/>
    </xf>
    <xf numFmtId="0" fontId="26" fillId="17" borderId="42" xfId="1" applyFont="1" applyFill="1" applyBorder="1" applyAlignment="1" applyProtection="1">
      <alignment horizontal="center" vertical="center" wrapText="1"/>
      <protection hidden="1"/>
    </xf>
    <xf numFmtId="0" fontId="14" fillId="0" borderId="3" xfId="1" applyFont="1" applyBorder="1" applyAlignment="1" applyProtection="1">
      <alignment horizontal="center" vertical="center" wrapText="1"/>
      <protection locked="0" hidden="1"/>
    </xf>
    <xf numFmtId="0" fontId="26" fillId="0" borderId="3" xfId="1" applyFont="1" applyBorder="1" applyAlignment="1" applyProtection="1">
      <alignment horizontal="center" vertical="center" wrapText="1"/>
      <protection locked="0" hidden="1"/>
    </xf>
    <xf numFmtId="0" fontId="14" fillId="3" borderId="3" xfId="1" applyFont="1" applyFill="1" applyBorder="1" applyAlignment="1" applyProtection="1">
      <alignment horizontal="center" vertical="center" wrapText="1"/>
      <protection locked="0" hidden="1"/>
    </xf>
    <xf numFmtId="2" fontId="14" fillId="0" borderId="3" xfId="1" applyNumberFormat="1" applyFont="1" applyBorder="1" applyAlignment="1" applyProtection="1">
      <alignment horizontal="center" vertical="center" wrapText="1"/>
      <protection hidden="1"/>
    </xf>
    <xf numFmtId="0" fontId="25" fillId="6" borderId="44" xfId="1" applyFont="1" applyFill="1" applyBorder="1" applyAlignment="1" applyProtection="1">
      <alignment horizontal="center" vertical="center" wrapText="1"/>
      <protection locked="0" hidden="1"/>
    </xf>
    <xf numFmtId="0" fontId="15" fillId="6" borderId="42" xfId="1" applyFont="1" applyFill="1" applyBorder="1" applyAlignment="1" applyProtection="1">
      <alignment horizontal="center" vertical="center" wrapText="1"/>
      <protection locked="0" hidden="1"/>
    </xf>
    <xf numFmtId="0" fontId="15" fillId="6" borderId="51" xfId="1" applyFont="1" applyFill="1" applyBorder="1" applyAlignment="1" applyProtection="1">
      <alignment horizontal="center" vertical="center" wrapText="1"/>
      <protection locked="0" hidden="1"/>
    </xf>
    <xf numFmtId="0" fontId="28" fillId="7" borderId="19" xfId="2" applyFont="1" applyFill="1" applyBorder="1" applyAlignment="1" applyProtection="1">
      <alignment vertical="center" wrapText="1"/>
      <protection locked="0" hidden="1"/>
    </xf>
    <xf numFmtId="0" fontId="28" fillId="7" borderId="23" xfId="2" applyFont="1" applyFill="1" applyBorder="1" applyAlignment="1" applyProtection="1">
      <alignment vertical="center" wrapText="1"/>
      <protection locked="0" hidden="1"/>
    </xf>
    <xf numFmtId="0" fontId="28" fillId="5" borderId="23" xfId="2" applyFont="1" applyFill="1" applyBorder="1" applyAlignment="1" applyProtection="1">
      <alignment vertical="center" wrapText="1"/>
      <protection locked="0" hidden="1"/>
    </xf>
    <xf numFmtId="0" fontId="28" fillId="8" borderId="23" xfId="2" applyFont="1" applyFill="1" applyBorder="1" applyAlignment="1" applyProtection="1">
      <alignment vertical="center" wrapText="1"/>
      <protection locked="0" hidden="1"/>
    </xf>
    <xf numFmtId="0" fontId="28" fillId="9" borderId="23" xfId="2" applyFont="1" applyFill="1" applyBorder="1" applyAlignment="1" applyProtection="1">
      <alignment vertical="center" wrapText="1"/>
      <protection locked="0" hidden="1"/>
    </xf>
    <xf numFmtId="0" fontId="28" fillId="10" borderId="45" xfId="2" applyFont="1" applyFill="1" applyBorder="1" applyAlignment="1" applyProtection="1">
      <alignment vertical="center" wrapText="1"/>
      <protection locked="0" hidden="1"/>
    </xf>
    <xf numFmtId="14" fontId="14" fillId="18" borderId="0" xfId="1" applyNumberFormat="1" applyFont="1" applyFill="1" applyBorder="1" applyAlignment="1" applyProtection="1">
      <alignment horizontal="center" vertical="center" wrapText="1"/>
      <protection locked="0" hidden="1"/>
    </xf>
    <xf numFmtId="0" fontId="20" fillId="4" borderId="42" xfId="1" applyFont="1" applyFill="1" applyBorder="1" applyAlignment="1" applyProtection="1">
      <alignment horizontal="center" vertical="center" wrapText="1"/>
      <protection locked="0" hidden="1"/>
    </xf>
    <xf numFmtId="0" fontId="15" fillId="18" borderId="0" xfId="1" applyFont="1" applyFill="1" applyBorder="1" applyAlignment="1" applyProtection="1">
      <alignment horizontal="center" vertical="center" wrapText="1"/>
      <protection hidden="1"/>
    </xf>
    <xf numFmtId="0" fontId="14" fillId="18" borderId="0" xfId="1" applyFont="1" applyFill="1" applyBorder="1" applyAlignment="1" applyProtection="1">
      <alignment horizontal="center" vertical="center" wrapText="1"/>
      <protection locked="0" hidden="1"/>
    </xf>
    <xf numFmtId="2" fontId="14" fillId="18" borderId="0" xfId="1" applyNumberFormat="1" applyFont="1" applyFill="1" applyBorder="1" applyAlignment="1" applyProtection="1">
      <alignment horizontal="center" vertical="center" wrapText="1"/>
      <protection locked="0" hidden="1"/>
    </xf>
    <xf numFmtId="4" fontId="14" fillId="18" borderId="0" xfId="1" applyNumberFormat="1" applyFont="1" applyFill="1" applyBorder="1" applyAlignment="1" applyProtection="1">
      <alignment horizontal="center" vertical="center" wrapText="1"/>
      <protection hidden="1"/>
    </xf>
    <xf numFmtId="0" fontId="14" fillId="18" borderId="0" xfId="1" applyFont="1" applyFill="1" applyBorder="1" applyAlignment="1" applyProtection="1">
      <alignment horizontal="center" vertical="center" wrapText="1"/>
      <protection hidden="1"/>
    </xf>
    <xf numFmtId="2" fontId="15" fillId="18" borderId="0" xfId="1" applyNumberFormat="1" applyFont="1" applyFill="1" applyBorder="1" applyAlignment="1" applyProtection="1">
      <alignment horizontal="center" vertical="center" wrapText="1"/>
      <protection locked="0" hidden="1"/>
    </xf>
    <xf numFmtId="2" fontId="15" fillId="18" borderId="0" xfId="1" applyNumberFormat="1" applyFont="1" applyFill="1" applyBorder="1" applyAlignment="1" applyProtection="1">
      <alignment horizontal="center" vertical="center" wrapText="1"/>
      <protection hidden="1"/>
    </xf>
    <xf numFmtId="0" fontId="15" fillId="18" borderId="0" xfId="1" applyFont="1" applyFill="1" applyBorder="1" applyAlignment="1" applyProtection="1">
      <alignment horizontal="center" vertical="center" wrapText="1"/>
      <protection locked="0" hidden="1"/>
    </xf>
    <xf numFmtId="2" fontId="14" fillId="18" borderId="0" xfId="1" applyNumberFormat="1" applyFont="1" applyFill="1" applyBorder="1" applyAlignment="1" applyProtection="1">
      <alignment horizontal="center" vertical="center" wrapText="1"/>
      <protection hidden="1"/>
    </xf>
    <xf numFmtId="0" fontId="27" fillId="10" borderId="53" xfId="2" applyFont="1" applyFill="1" applyBorder="1" applyAlignment="1" applyProtection="1">
      <alignment horizontal="center" vertical="center" wrapText="1"/>
      <protection locked="0" hidden="1"/>
    </xf>
    <xf numFmtId="2" fontId="14" fillId="0" borderId="1" xfId="1" applyNumberFormat="1" applyFont="1" applyFill="1" applyBorder="1" applyAlignment="1" applyProtection="1">
      <alignment horizontal="center" vertical="center" wrapText="1"/>
      <protection locked="0" hidden="1"/>
    </xf>
    <xf numFmtId="0" fontId="14" fillId="0" borderId="0" xfId="1" applyFont="1" applyBorder="1" applyAlignment="1" applyProtection="1">
      <alignment horizontal="center" vertical="center" wrapText="1"/>
      <protection hidden="1"/>
    </xf>
    <xf numFmtId="9" fontId="24" fillId="0" borderId="0" xfId="1" applyNumberFormat="1" applyFont="1" applyFill="1" applyBorder="1" applyAlignment="1" applyProtection="1">
      <alignment horizontal="center" vertical="center" wrapText="1"/>
      <protection locked="0" hidden="1"/>
    </xf>
    <xf numFmtId="10" fontId="20" fillId="0" borderId="0" xfId="1" applyNumberFormat="1" applyFont="1" applyFill="1" applyBorder="1" applyAlignment="1" applyProtection="1">
      <alignment horizontal="center" vertical="center" wrapText="1"/>
      <protection locked="0" hidden="1"/>
    </xf>
    <xf numFmtId="0" fontId="14" fillId="0" borderId="1" xfId="1" applyFont="1" applyFill="1" applyBorder="1" applyAlignment="1" applyProtection="1">
      <alignment horizontal="center" vertical="center" wrapText="1"/>
      <protection hidden="1"/>
    </xf>
    <xf numFmtId="0" fontId="14" fillId="0" borderId="3" xfId="1" applyFont="1" applyFill="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29" fillId="0" borderId="0" xfId="1" applyFont="1" applyBorder="1" applyAlignment="1" applyProtection="1">
      <alignment horizontal="right" vertical="center" wrapText="1"/>
      <protection locked="0" hidden="1"/>
    </xf>
    <xf numFmtId="0" fontId="16" fillId="0" borderId="0" xfId="1" applyFont="1" applyBorder="1" applyAlignment="1" applyProtection="1">
      <alignment horizontal="center" vertical="center" wrapText="1"/>
      <protection locked="0" hidden="1"/>
    </xf>
    <xf numFmtId="0" fontId="15" fillId="6" borderId="35" xfId="1" applyFont="1" applyFill="1" applyBorder="1" applyAlignment="1" applyProtection="1">
      <alignment horizontal="center" vertical="center" wrapText="1"/>
      <protection locked="0" hidden="1"/>
    </xf>
    <xf numFmtId="0" fontId="15" fillId="6" borderId="50" xfId="1" applyFont="1" applyFill="1" applyBorder="1" applyAlignment="1" applyProtection="1">
      <alignment horizontal="center" vertical="center" wrapText="1"/>
      <protection locked="0" hidden="1"/>
    </xf>
    <xf numFmtId="0" fontId="27" fillId="7" borderId="52" xfId="2" applyFont="1" applyFill="1" applyBorder="1" applyAlignment="1" applyProtection="1">
      <alignment horizontal="center" vertical="center" wrapText="1"/>
      <protection locked="0" hidden="1"/>
    </xf>
    <xf numFmtId="0" fontId="27" fillId="7" borderId="46" xfId="2" applyFont="1" applyFill="1" applyBorder="1" applyAlignment="1" applyProtection="1">
      <alignment horizontal="center" vertical="center" wrapText="1"/>
      <protection locked="0" hidden="1"/>
    </xf>
    <xf numFmtId="0" fontId="27" fillId="5" borderId="46" xfId="2" applyFont="1" applyFill="1" applyBorder="1" applyAlignment="1" applyProtection="1">
      <alignment horizontal="center" vertical="center" wrapText="1"/>
      <protection locked="0" hidden="1"/>
    </xf>
    <xf numFmtId="0" fontId="27" fillId="8" borderId="46" xfId="2" applyFont="1" applyFill="1" applyBorder="1" applyAlignment="1" applyProtection="1">
      <alignment horizontal="center" vertical="center" wrapText="1"/>
      <protection locked="0" hidden="1"/>
    </xf>
    <xf numFmtId="0" fontId="15" fillId="18" borderId="0" xfId="1" applyFont="1" applyFill="1" applyBorder="1" applyAlignment="1" applyProtection="1">
      <alignment horizontal="center" vertical="center" wrapText="1"/>
      <protection locked="0" hidden="1"/>
    </xf>
    <xf numFmtId="0" fontId="32" fillId="18" borderId="0" xfId="0" applyFont="1" applyFill="1" applyBorder="1" applyAlignment="1" applyProtection="1">
      <alignment horizontal="center" vertical="center" wrapText="1"/>
      <protection hidden="1"/>
    </xf>
    <xf numFmtId="0" fontId="14" fillId="0" borderId="0" xfId="1"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2" fillId="18" borderId="0" xfId="0" applyFont="1" applyFill="1" applyBorder="1" applyAlignment="1">
      <alignment horizontal="center" vertical="center" wrapText="1"/>
    </xf>
    <xf numFmtId="0" fontId="13" fillId="14" borderId="1" xfId="1" applyFont="1" applyFill="1" applyBorder="1" applyAlignment="1" applyProtection="1">
      <alignment horizontal="center" vertical="center" wrapText="1"/>
      <protection hidden="1"/>
    </xf>
    <xf numFmtId="0" fontId="0" fillId="14" borderId="1" xfId="0" applyFill="1" applyBorder="1" applyAlignment="1" applyProtection="1">
      <alignment horizontal="center" vertical="center" wrapText="1"/>
      <protection hidden="1"/>
    </xf>
    <xf numFmtId="0" fontId="14" fillId="0" borderId="0" xfId="1" applyFont="1" applyFill="1" applyBorder="1" applyAlignment="1" applyProtection="1">
      <alignment horizontal="center" vertical="center" wrapText="1"/>
      <protection locked="0" hidden="1"/>
    </xf>
    <xf numFmtId="0" fontId="0" fillId="0" borderId="0" xfId="0" applyFill="1" applyBorder="1" applyAlignment="1" applyProtection="1">
      <alignment horizontal="center" vertical="center" wrapText="1"/>
      <protection hidden="1"/>
    </xf>
    <xf numFmtId="0" fontId="26" fillId="14" borderId="5" xfId="1" applyFont="1" applyFill="1" applyBorder="1" applyAlignment="1" applyProtection="1">
      <alignment horizontal="center" vertical="center" wrapText="1"/>
      <protection hidden="1"/>
    </xf>
    <xf numFmtId="0" fontId="32" fillId="14" borderId="5" xfId="0" applyFont="1" applyFill="1" applyBorder="1" applyAlignment="1" applyProtection="1">
      <alignment horizontal="center" vertical="center" wrapText="1"/>
      <protection hidden="1"/>
    </xf>
    <xf numFmtId="0" fontId="15" fillId="0" borderId="0" xfId="1" applyFont="1" applyBorder="1" applyAlignment="1" applyProtection="1">
      <alignment horizontal="left" vertical="center" wrapText="1"/>
      <protection hidden="1"/>
    </xf>
    <xf numFmtId="0" fontId="37" fillId="0" borderId="0" xfId="0" applyFont="1" applyAlignment="1" applyProtection="1">
      <alignment horizontal="left" vertical="center" wrapText="1"/>
      <protection hidden="1"/>
    </xf>
    <xf numFmtId="0" fontId="27" fillId="9" borderId="46" xfId="2" applyFont="1" applyFill="1" applyBorder="1" applyAlignment="1" applyProtection="1">
      <alignment horizontal="center" vertical="center" wrapText="1"/>
      <protection locked="0" hidden="1"/>
    </xf>
    <xf numFmtId="0" fontId="0" fillId="0" borderId="0" xfId="0" applyAlignment="1" applyProtection="1">
      <alignment horizontal="center"/>
      <protection hidden="1"/>
    </xf>
    <xf numFmtId="0" fontId="0" fillId="0" borderId="14"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2" fontId="0" fillId="0" borderId="18" xfId="0" applyNumberFormat="1" applyBorder="1" applyAlignment="1" applyProtection="1">
      <alignment horizontal="center" vertical="center"/>
      <protection hidden="1"/>
    </xf>
    <xf numFmtId="2" fontId="0" fillId="0" borderId="1" xfId="0" applyNumberFormat="1" applyBorder="1" applyAlignment="1" applyProtection="1">
      <alignment horizontal="center" vertical="center"/>
      <protection hidden="1"/>
    </xf>
    <xf numFmtId="2" fontId="0" fillId="0" borderId="21" xfId="0" applyNumberFormat="1" applyBorder="1" applyAlignment="1" applyProtection="1">
      <alignment horizontal="center" vertical="center"/>
      <protection hidden="1"/>
    </xf>
    <xf numFmtId="2" fontId="0" fillId="0" borderId="17" xfId="0" applyNumberFormat="1" applyBorder="1" applyAlignment="1" applyProtection="1">
      <alignment horizontal="center" vertical="center"/>
      <protection hidden="1"/>
    </xf>
    <xf numFmtId="2" fontId="0" fillId="0" borderId="4" xfId="0" applyNumberFormat="1" applyBorder="1" applyAlignment="1" applyProtection="1">
      <alignment horizontal="center" vertical="center"/>
      <protection hidden="1"/>
    </xf>
    <xf numFmtId="2" fontId="0" fillId="0" borderId="31" xfId="0" applyNumberFormat="1" applyBorder="1" applyAlignment="1" applyProtection="1">
      <alignment horizontal="center" vertical="center"/>
      <protection hidden="1"/>
    </xf>
    <xf numFmtId="0" fontId="2" fillId="2" borderId="17"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2" fillId="2" borderId="24" xfId="0" applyFont="1" applyFill="1" applyBorder="1" applyAlignment="1" applyProtection="1">
      <alignment horizontal="center" vertical="center" wrapText="1"/>
      <protection hidden="1"/>
    </xf>
    <xf numFmtId="0" fontId="2" fillId="2" borderId="25" xfId="0" applyFont="1" applyFill="1" applyBorder="1" applyAlignment="1" applyProtection="1">
      <alignment horizontal="center" vertical="center" wrapText="1"/>
      <protection hidden="1"/>
    </xf>
    <xf numFmtId="0" fontId="2" fillId="2" borderId="15" xfId="0" applyFont="1" applyFill="1" applyBorder="1" applyAlignment="1" applyProtection="1">
      <alignment horizontal="center" vertical="center" wrapText="1"/>
      <protection hidden="1"/>
    </xf>
    <xf numFmtId="0" fontId="2" fillId="2" borderId="16" xfId="0" applyFont="1" applyFill="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0" fillId="0" borderId="1" xfId="0" applyBorder="1" applyAlignment="1" applyProtection="1">
      <alignment horizontal="center"/>
      <protection hidden="1"/>
    </xf>
    <xf numFmtId="0" fontId="0" fillId="0" borderId="32" xfId="0" applyBorder="1" applyAlignment="1" applyProtection="1">
      <alignment horizontal="center"/>
      <protection hidden="1"/>
    </xf>
    <xf numFmtId="0" fontId="0" fillId="0" borderId="0" xfId="0" applyBorder="1" applyAlignment="1" applyProtection="1">
      <alignment horizontal="center"/>
      <protection hidden="1"/>
    </xf>
    <xf numFmtId="0" fontId="1" fillId="0" borderId="1" xfId="0" applyFont="1" applyBorder="1" applyAlignment="1" applyProtection="1">
      <alignment horizontal="center"/>
      <protection hidden="1"/>
    </xf>
    <xf numFmtId="0" fontId="1" fillId="0" borderId="1" xfId="0" applyFont="1" applyFill="1" applyBorder="1" applyAlignment="1" applyProtection="1">
      <alignment horizontal="center"/>
      <protection hidden="1"/>
    </xf>
    <xf numFmtId="0" fontId="1" fillId="0" borderId="5" xfId="0" applyFont="1" applyBorder="1" applyAlignment="1" applyProtection="1">
      <alignment horizont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9" fillId="0" borderId="5" xfId="0" applyFont="1" applyBorder="1" applyAlignment="1" applyProtection="1">
      <alignment horizontal="center"/>
      <protection hidden="1"/>
    </xf>
  </cellXfs>
  <cellStyles count="5">
    <cellStyle name="Акцент6 2" xfId="4"/>
    <cellStyle name="Обычный" xfId="0" builtinId="0"/>
    <cellStyle name="Обычный 2" xfId="1"/>
    <cellStyle name="Обычный 2 2" xfId="2"/>
    <cellStyle name="Обычный 3" xfId="3"/>
  </cellStyles>
  <dxfs count="1">
    <dxf>
      <font>
        <b val="0"/>
        <i val="0"/>
        <color theme="8" tint="0.79998168889431442"/>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0</xdr:rowOff>
    </xdr:from>
    <xdr:ext cx="5401235" cy="1628774"/>
    <xdr:sp macro="" textlink="">
      <xdr:nvSpPr>
        <xdr:cNvPr id="7" name="TextBox 6"/>
        <xdr:cNvSpPr txBox="1"/>
      </xdr:nvSpPr>
      <xdr:spPr>
        <a:xfrm>
          <a:off x="7474324" y="0"/>
          <a:ext cx="5401235" cy="1628774"/>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lang="ru-RU" sz="1400" b="1" i="0" u="sng">
              <a:solidFill>
                <a:schemeClr val="tx1"/>
              </a:solidFill>
              <a:effectLst/>
              <a:latin typeface="Times New Roman" pitchFamily="18" charset="0"/>
              <a:ea typeface="+mn-ea"/>
              <a:cs typeface="Times New Roman" pitchFamily="18" charset="0"/>
            </a:rPr>
            <a:t>г Одесса</a:t>
          </a:r>
          <a:br>
            <a:rPr lang="ru-RU" sz="1400" b="1" i="0" u="sng">
              <a:solidFill>
                <a:schemeClr val="tx1"/>
              </a:solidFill>
              <a:effectLst/>
              <a:latin typeface="Times New Roman" pitchFamily="18" charset="0"/>
              <a:ea typeface="+mn-ea"/>
              <a:cs typeface="Times New Roman" pitchFamily="18" charset="0"/>
            </a:rPr>
          </a:br>
          <a:r>
            <a:rPr lang="ru-RU" sz="1400" b="1" i="0" u="sng">
              <a:solidFill>
                <a:schemeClr val="tx1"/>
              </a:solidFill>
              <a:effectLst/>
              <a:latin typeface="Times New Roman" pitchFamily="18" charset="0"/>
              <a:ea typeface="+mn-ea"/>
              <a:cs typeface="Times New Roman" pitchFamily="18" charset="0"/>
            </a:rPr>
            <a:t>ул Дальницкая 25/20</a:t>
          </a:r>
          <a:r>
            <a:rPr lang="ru-RU" sz="1400">
              <a:latin typeface="Times New Roman" pitchFamily="18" charset="0"/>
              <a:cs typeface="Times New Roman" pitchFamily="18" charset="0"/>
            </a:rPr>
            <a:t/>
          </a:r>
          <a:br>
            <a:rPr lang="ru-RU" sz="1400">
              <a:latin typeface="Times New Roman" pitchFamily="18" charset="0"/>
              <a:cs typeface="Times New Roman" pitchFamily="18" charset="0"/>
            </a:rPr>
          </a:br>
          <a:r>
            <a:rPr lang="en-US" sz="1400" b="1" i="0">
              <a:solidFill>
                <a:schemeClr val="tx1"/>
              </a:solidFill>
              <a:effectLst/>
              <a:latin typeface="Times New Roman" pitchFamily="18" charset="0"/>
              <a:ea typeface="+mn-ea"/>
              <a:cs typeface="Times New Roman" pitchFamily="18" charset="0"/>
            </a:rPr>
            <a:t>e-mail: </a:t>
          </a:r>
          <a:r>
            <a:rPr lang="en-US" sz="1400" b="0" i="0" u="sng">
              <a:solidFill>
                <a:schemeClr val="tx1"/>
              </a:solidFill>
              <a:effectLst/>
              <a:latin typeface="Times New Roman" pitchFamily="18" charset="0"/>
              <a:ea typeface="+mn-ea"/>
              <a:cs typeface="Times New Roman" pitchFamily="18" charset="0"/>
              <a:hlinkClick xmlns:r="http://schemas.openxmlformats.org/officeDocument/2006/relationships" r:id=""/>
            </a:rPr>
            <a:t>mebelexpert.od@mail.ru</a:t>
          </a:r>
          <a:r>
            <a:rPr lang="en-US" sz="1400">
              <a:latin typeface="Times New Roman" pitchFamily="18" charset="0"/>
              <a:cs typeface="Times New Roman" pitchFamily="18" charset="0"/>
            </a:rPr>
            <a:t/>
          </a:r>
          <a:br>
            <a:rPr lang="en-US" sz="1400">
              <a:latin typeface="Times New Roman" pitchFamily="18" charset="0"/>
              <a:cs typeface="Times New Roman" pitchFamily="18" charset="0"/>
            </a:rPr>
          </a:br>
          <a:r>
            <a:rPr lang="en-US" sz="1400" b="1" i="0">
              <a:solidFill>
                <a:schemeClr val="tx1"/>
              </a:solidFill>
              <a:effectLst/>
              <a:latin typeface="Times New Roman" pitchFamily="18" charset="0"/>
              <a:ea typeface="+mn-ea"/>
              <a:cs typeface="Times New Roman" pitchFamily="18" charset="0"/>
            </a:rPr>
            <a:t>+38 (0482) 37-99-83 </a:t>
          </a:r>
          <a:r>
            <a:rPr lang="en-US" sz="1400" b="0" i="0">
              <a:solidFill>
                <a:schemeClr val="tx1"/>
              </a:solidFill>
              <a:effectLst/>
              <a:latin typeface="Times New Roman" pitchFamily="18" charset="0"/>
              <a:ea typeface="+mn-ea"/>
              <a:cs typeface="Times New Roman" pitchFamily="18" charset="0"/>
            </a:rPr>
            <a:t/>
          </a:r>
          <a:br>
            <a:rPr lang="en-US" sz="1400" b="0" i="0">
              <a:solidFill>
                <a:schemeClr val="tx1"/>
              </a:solidFill>
              <a:effectLst/>
              <a:latin typeface="Times New Roman" pitchFamily="18" charset="0"/>
              <a:ea typeface="+mn-ea"/>
              <a:cs typeface="Times New Roman" pitchFamily="18" charset="0"/>
            </a:rPr>
          </a:br>
          <a:r>
            <a:rPr lang="en-US" sz="1400" b="1" i="0">
              <a:solidFill>
                <a:schemeClr val="tx1"/>
              </a:solidFill>
              <a:effectLst/>
              <a:latin typeface="Times New Roman" pitchFamily="18" charset="0"/>
              <a:ea typeface="+mn-ea"/>
              <a:cs typeface="Times New Roman" pitchFamily="18" charset="0"/>
            </a:rPr>
            <a:t>+38 (066) 45-46-358 +38 (097) 45-41-655</a:t>
          </a:r>
          <a:r>
            <a:rPr lang="ru-RU" sz="1400" b="1" i="0">
              <a:solidFill>
                <a:schemeClr val="tx1"/>
              </a:solidFill>
              <a:effectLst/>
              <a:latin typeface="Times New Roman" pitchFamily="18" charset="0"/>
              <a:ea typeface="+mn-ea"/>
              <a:cs typeface="Times New Roman" pitchFamily="18" charset="0"/>
            </a:rPr>
            <a:t>            </a:t>
          </a:r>
          <a:endParaRPr lang="en-US" sz="1400" b="1" i="0">
            <a:solidFill>
              <a:schemeClr val="tx1"/>
            </a:solidFill>
            <a:effectLst/>
            <a:latin typeface="Times New Roman" pitchFamily="18" charset="0"/>
            <a:ea typeface="+mn-ea"/>
            <a:cs typeface="Times New Roman" pitchFamily="18" charset="0"/>
          </a:endParaRPr>
        </a:p>
        <a:p>
          <a:r>
            <a:rPr lang="ru-RU" sz="1400" b="1" i="0">
              <a:solidFill>
                <a:schemeClr val="tx1"/>
              </a:solidFill>
              <a:effectLst/>
              <a:latin typeface="Times New Roman" pitchFamily="18" charset="0"/>
              <a:ea typeface="+mn-ea"/>
              <a:cs typeface="Times New Roman" pitchFamily="18" charset="0"/>
            </a:rPr>
            <a:t> </a:t>
          </a:r>
          <a:r>
            <a:rPr lang="en-US" sz="1400" b="1" i="0">
              <a:solidFill>
                <a:schemeClr val="tx1"/>
              </a:solidFill>
              <a:effectLst/>
              <a:latin typeface="Times New Roman" pitchFamily="18" charset="0"/>
              <a:ea typeface="+mn-ea"/>
              <a:cs typeface="Times New Roman" pitchFamily="18" charset="0"/>
            </a:rPr>
            <a:t>www</a:t>
          </a:r>
          <a:r>
            <a:rPr lang="ru-RU" sz="1400" b="1" i="0">
              <a:solidFill>
                <a:schemeClr val="tx1"/>
              </a:solidFill>
              <a:effectLst/>
              <a:latin typeface="Times New Roman" pitchFamily="18" charset="0"/>
              <a:ea typeface="+mn-ea"/>
              <a:cs typeface="Times New Roman" pitchFamily="18" charset="0"/>
            </a:rPr>
            <a:t>: </a:t>
          </a:r>
          <a:r>
            <a:rPr lang="en-US" sz="1400" b="1" i="0">
              <a:solidFill>
                <a:schemeClr val="tx1"/>
              </a:solidFill>
              <a:effectLst/>
              <a:latin typeface="Times New Roman" pitchFamily="18" charset="0"/>
              <a:ea typeface="+mn-ea"/>
              <a:cs typeface="Times New Roman" pitchFamily="18" charset="0"/>
            </a:rPr>
            <a:t>mep.com.ua</a:t>
          </a:r>
          <a:endParaRPr lang="en-US" sz="1400" b="0" i="0">
            <a:solidFill>
              <a:schemeClr val="tx1"/>
            </a:solidFill>
            <a:effectLst/>
            <a:latin typeface="Times New Roman" pitchFamily="18" charset="0"/>
            <a:ea typeface="+mn-ea"/>
            <a:cs typeface="Times New Roman" pitchFamily="18" charset="0"/>
          </a:endParaRPr>
        </a:p>
      </xdr:txBody>
    </xdr:sp>
    <xdr:clientData/>
  </xdr:oneCellAnchor>
  <xdr:twoCellAnchor editAs="oneCell">
    <xdr:from>
      <xdr:col>1</xdr:col>
      <xdr:colOff>0</xdr:colOff>
      <xdr:row>0</xdr:row>
      <xdr:rowOff>0</xdr:rowOff>
    </xdr:from>
    <xdr:to>
      <xdr:col>4</xdr:col>
      <xdr:colOff>257735</xdr:colOff>
      <xdr:row>1</xdr:row>
      <xdr:rowOff>1143000</xdr:rowOff>
    </xdr:to>
    <xdr:pic>
      <xdr:nvPicPr>
        <xdr:cNvPr id="8" name="Рисунок 103" descr="Логотип МЭ_cr 1.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41" y="0"/>
          <a:ext cx="2980765" cy="1602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90"/>
  <sheetViews>
    <sheetView tabSelected="1" topLeftCell="A7" zoomScale="85" zoomScaleNormal="85" workbookViewId="0">
      <selection activeCell="AV9" sqref="AV9"/>
    </sheetView>
  </sheetViews>
  <sheetFormatPr defaultRowHeight="12.75" x14ac:dyDescent="0.25"/>
  <cols>
    <col min="1" max="1" width="4" style="126" customWidth="1"/>
    <col min="2" max="2" width="6.5703125" style="126" customWidth="1"/>
    <col min="3" max="3" width="22.5703125" style="126" customWidth="1"/>
    <col min="4" max="4" width="11.7109375" style="126" customWidth="1"/>
    <col min="5" max="5" width="11.5703125" style="126" customWidth="1"/>
    <col min="6" max="6" width="10.7109375" style="126" customWidth="1"/>
    <col min="7" max="7" width="24.85546875" style="126" customWidth="1"/>
    <col min="8" max="8" width="20" style="126" customWidth="1"/>
    <col min="9" max="9" width="19.42578125" style="126" customWidth="1"/>
    <col min="10" max="10" width="16.28515625" style="126" customWidth="1"/>
    <col min="11" max="11" width="23.7109375" style="126" customWidth="1"/>
    <col min="12" max="12" width="21.7109375" style="126" customWidth="1"/>
    <col min="13" max="13" width="18.28515625" style="126" customWidth="1"/>
    <col min="14" max="14" width="11.42578125" style="126" hidden="1" customWidth="1"/>
    <col min="15" max="16" width="13.7109375" style="126" hidden="1" customWidth="1"/>
    <col min="17" max="17" width="12" style="126" hidden="1" customWidth="1"/>
    <col min="18" max="18" width="17" style="126" hidden="1" customWidth="1"/>
    <col min="19" max="19" width="10.42578125" style="126" hidden="1" customWidth="1"/>
    <col min="20" max="20" width="17.42578125" style="126" hidden="1" customWidth="1"/>
    <col min="21" max="21" width="31.140625" style="126" hidden="1" customWidth="1"/>
    <col min="22" max="22" width="18.5703125" style="126" hidden="1" customWidth="1"/>
    <col min="23" max="23" width="11.28515625" style="126" hidden="1" customWidth="1"/>
    <col min="24" max="25" width="11.85546875" style="126" hidden="1" customWidth="1"/>
    <col min="26" max="26" width="15" style="126" hidden="1" customWidth="1"/>
    <col min="27" max="29" width="10.7109375" style="126" hidden="1" customWidth="1"/>
    <col min="30" max="30" width="11.7109375" style="126" hidden="1" customWidth="1"/>
    <col min="31" max="31" width="9.140625" style="126" hidden="1" customWidth="1"/>
    <col min="32" max="32" width="13.140625" style="127" hidden="1" customWidth="1"/>
    <col min="33" max="33" width="9.140625" style="126" hidden="1" customWidth="1"/>
    <col min="34" max="34" width="12.85546875" style="127" hidden="1" customWidth="1"/>
    <col min="35" max="35" width="12.5703125" style="126" hidden="1" customWidth="1"/>
    <col min="36" max="37" width="9.140625" style="126" hidden="1" customWidth="1"/>
    <col min="38" max="43" width="12.28515625" style="126" hidden="1" customWidth="1"/>
    <col min="44" max="44" width="14.85546875" style="126" hidden="1" customWidth="1"/>
    <col min="45" max="47" width="12.28515625" style="126" hidden="1" customWidth="1"/>
    <col min="48" max="49" width="9.140625" style="126" customWidth="1"/>
    <col min="50" max="186" width="9.140625" style="126"/>
    <col min="187" max="187" width="5.5703125" style="126" customWidth="1"/>
    <col min="188" max="228" width="0" style="126" hidden="1" customWidth="1"/>
    <col min="229" max="229" width="26.140625" style="126" customWidth="1"/>
    <col min="230" max="230" width="14" style="126" customWidth="1"/>
    <col min="231" max="231" width="13.5703125" style="126" customWidth="1"/>
    <col min="232" max="232" width="10.7109375" style="126" customWidth="1"/>
    <col min="233" max="233" width="20" style="126" customWidth="1"/>
    <col min="234" max="234" width="12" style="126" customWidth="1"/>
    <col min="235" max="235" width="9.5703125" style="126" customWidth="1"/>
    <col min="236" max="236" width="12.42578125" style="126" customWidth="1"/>
    <col min="237" max="237" width="21.7109375" style="126" customWidth="1"/>
    <col min="238" max="238" width="18.28515625" style="126" customWidth="1"/>
    <col min="239" max="239" width="11.42578125" style="126" customWidth="1"/>
    <col min="240" max="241" width="13.7109375" style="126" customWidth="1"/>
    <col min="242" max="242" width="12" style="126" customWidth="1"/>
    <col min="243" max="243" width="11.5703125" style="126" customWidth="1"/>
    <col min="244" max="244" width="10.42578125" style="126" customWidth="1"/>
    <col min="245" max="442" width="9.140625" style="126"/>
    <col min="443" max="443" width="5.5703125" style="126" customWidth="1"/>
    <col min="444" max="484" width="0" style="126" hidden="1" customWidth="1"/>
    <col min="485" max="485" width="26.140625" style="126" customWidth="1"/>
    <col min="486" max="486" width="14" style="126" customWidth="1"/>
    <col min="487" max="487" width="13.5703125" style="126" customWidth="1"/>
    <col min="488" max="488" width="10.7109375" style="126" customWidth="1"/>
    <col min="489" max="489" width="20" style="126" customWidth="1"/>
    <col min="490" max="490" width="12" style="126" customWidth="1"/>
    <col min="491" max="491" width="9.5703125" style="126" customWidth="1"/>
    <col min="492" max="492" width="12.42578125" style="126" customWidth="1"/>
    <col min="493" max="493" width="21.7109375" style="126" customWidth="1"/>
    <col min="494" max="494" width="18.28515625" style="126" customWidth="1"/>
    <col min="495" max="495" width="11.42578125" style="126" customWidth="1"/>
    <col min="496" max="497" width="13.7109375" style="126" customWidth="1"/>
    <col min="498" max="498" width="12" style="126" customWidth="1"/>
    <col min="499" max="499" width="11.5703125" style="126" customWidth="1"/>
    <col min="500" max="500" width="10.42578125" style="126" customWidth="1"/>
    <col min="501" max="698" width="9.140625" style="126"/>
    <col min="699" max="699" width="5.5703125" style="126" customWidth="1"/>
    <col min="700" max="740" width="0" style="126" hidden="1" customWidth="1"/>
    <col min="741" max="741" width="26.140625" style="126" customWidth="1"/>
    <col min="742" max="742" width="14" style="126" customWidth="1"/>
    <col min="743" max="743" width="13.5703125" style="126" customWidth="1"/>
    <col min="744" max="744" width="10.7109375" style="126" customWidth="1"/>
    <col min="745" max="745" width="20" style="126" customWidth="1"/>
    <col min="746" max="746" width="12" style="126" customWidth="1"/>
    <col min="747" max="747" width="9.5703125" style="126" customWidth="1"/>
    <col min="748" max="748" width="12.42578125" style="126" customWidth="1"/>
    <col min="749" max="749" width="21.7109375" style="126" customWidth="1"/>
    <col min="750" max="750" width="18.28515625" style="126" customWidth="1"/>
    <col min="751" max="751" width="11.42578125" style="126" customWidth="1"/>
    <col min="752" max="753" width="13.7109375" style="126" customWidth="1"/>
    <col min="754" max="754" width="12" style="126" customWidth="1"/>
    <col min="755" max="755" width="11.5703125" style="126" customWidth="1"/>
    <col min="756" max="756" width="10.42578125" style="126" customWidth="1"/>
    <col min="757" max="954" width="9.140625" style="126"/>
    <col min="955" max="955" width="5.5703125" style="126" customWidth="1"/>
    <col min="956" max="996" width="0" style="126" hidden="1" customWidth="1"/>
    <col min="997" max="997" width="26.140625" style="126" customWidth="1"/>
    <col min="998" max="998" width="14" style="126" customWidth="1"/>
    <col min="999" max="999" width="13.5703125" style="126" customWidth="1"/>
    <col min="1000" max="1000" width="10.7109375" style="126" customWidth="1"/>
    <col min="1001" max="1001" width="20" style="126" customWidth="1"/>
    <col min="1002" max="1002" width="12" style="126" customWidth="1"/>
    <col min="1003" max="1003" width="9.5703125" style="126" customWidth="1"/>
    <col min="1004" max="1004" width="12.42578125" style="126" customWidth="1"/>
    <col min="1005" max="1005" width="21.7109375" style="126" customWidth="1"/>
    <col min="1006" max="1006" width="18.28515625" style="126" customWidth="1"/>
    <col min="1007" max="1007" width="11.42578125" style="126" customWidth="1"/>
    <col min="1008" max="1009" width="13.7109375" style="126" customWidth="1"/>
    <col min="1010" max="1010" width="12" style="126" customWidth="1"/>
    <col min="1011" max="1011" width="11.5703125" style="126" customWidth="1"/>
    <col min="1012" max="1012" width="10.42578125" style="126" customWidth="1"/>
    <col min="1013" max="1210" width="9.140625" style="126"/>
    <col min="1211" max="1211" width="5.5703125" style="126" customWidth="1"/>
    <col min="1212" max="1252" width="0" style="126" hidden="1" customWidth="1"/>
    <col min="1253" max="1253" width="26.140625" style="126" customWidth="1"/>
    <col min="1254" max="1254" width="14" style="126" customWidth="1"/>
    <col min="1255" max="1255" width="13.5703125" style="126" customWidth="1"/>
    <col min="1256" max="1256" width="10.7109375" style="126" customWidth="1"/>
    <col min="1257" max="1257" width="20" style="126" customWidth="1"/>
    <col min="1258" max="1258" width="12" style="126" customWidth="1"/>
    <col min="1259" max="1259" width="9.5703125" style="126" customWidth="1"/>
    <col min="1260" max="1260" width="12.42578125" style="126" customWidth="1"/>
    <col min="1261" max="1261" width="21.7109375" style="126" customWidth="1"/>
    <col min="1262" max="1262" width="18.28515625" style="126" customWidth="1"/>
    <col min="1263" max="1263" width="11.42578125" style="126" customWidth="1"/>
    <col min="1264" max="1265" width="13.7109375" style="126" customWidth="1"/>
    <col min="1266" max="1266" width="12" style="126" customWidth="1"/>
    <col min="1267" max="1267" width="11.5703125" style="126" customWidth="1"/>
    <col min="1268" max="1268" width="10.42578125" style="126" customWidth="1"/>
    <col min="1269" max="1466" width="9.140625" style="126"/>
    <col min="1467" max="1467" width="5.5703125" style="126" customWidth="1"/>
    <col min="1468" max="1508" width="0" style="126" hidden="1" customWidth="1"/>
    <col min="1509" max="1509" width="26.140625" style="126" customWidth="1"/>
    <col min="1510" max="1510" width="14" style="126" customWidth="1"/>
    <col min="1511" max="1511" width="13.5703125" style="126" customWidth="1"/>
    <col min="1512" max="1512" width="10.7109375" style="126" customWidth="1"/>
    <col min="1513" max="1513" width="20" style="126" customWidth="1"/>
    <col min="1514" max="1514" width="12" style="126" customWidth="1"/>
    <col min="1515" max="1515" width="9.5703125" style="126" customWidth="1"/>
    <col min="1516" max="1516" width="12.42578125" style="126" customWidth="1"/>
    <col min="1517" max="1517" width="21.7109375" style="126" customWidth="1"/>
    <col min="1518" max="1518" width="18.28515625" style="126" customWidth="1"/>
    <col min="1519" max="1519" width="11.42578125" style="126" customWidth="1"/>
    <col min="1520" max="1521" width="13.7109375" style="126" customWidth="1"/>
    <col min="1522" max="1522" width="12" style="126" customWidth="1"/>
    <col min="1523" max="1523" width="11.5703125" style="126" customWidth="1"/>
    <col min="1524" max="1524" width="10.42578125" style="126" customWidth="1"/>
    <col min="1525" max="1722" width="9.140625" style="126"/>
    <col min="1723" max="1723" width="5.5703125" style="126" customWidth="1"/>
    <col min="1724" max="1764" width="0" style="126" hidden="1" customWidth="1"/>
    <col min="1765" max="1765" width="26.140625" style="126" customWidth="1"/>
    <col min="1766" max="1766" width="14" style="126" customWidth="1"/>
    <col min="1767" max="1767" width="13.5703125" style="126" customWidth="1"/>
    <col min="1768" max="1768" width="10.7109375" style="126" customWidth="1"/>
    <col min="1769" max="1769" width="20" style="126" customWidth="1"/>
    <col min="1770" max="1770" width="12" style="126" customWidth="1"/>
    <col min="1771" max="1771" width="9.5703125" style="126" customWidth="1"/>
    <col min="1772" max="1772" width="12.42578125" style="126" customWidth="1"/>
    <col min="1773" max="1773" width="21.7109375" style="126" customWidth="1"/>
    <col min="1774" max="1774" width="18.28515625" style="126" customWidth="1"/>
    <col min="1775" max="1775" width="11.42578125" style="126" customWidth="1"/>
    <col min="1776" max="1777" width="13.7109375" style="126" customWidth="1"/>
    <col min="1778" max="1778" width="12" style="126" customWidth="1"/>
    <col min="1779" max="1779" width="11.5703125" style="126" customWidth="1"/>
    <col min="1780" max="1780" width="10.42578125" style="126" customWidth="1"/>
    <col min="1781" max="1978" width="9.140625" style="126"/>
    <col min="1979" max="1979" width="5.5703125" style="126" customWidth="1"/>
    <col min="1980" max="2020" width="0" style="126" hidden="1" customWidth="1"/>
    <col min="2021" max="2021" width="26.140625" style="126" customWidth="1"/>
    <col min="2022" max="2022" width="14" style="126" customWidth="1"/>
    <col min="2023" max="2023" width="13.5703125" style="126" customWidth="1"/>
    <col min="2024" max="2024" width="10.7109375" style="126" customWidth="1"/>
    <col min="2025" max="2025" width="20" style="126" customWidth="1"/>
    <col min="2026" max="2026" width="12" style="126" customWidth="1"/>
    <col min="2027" max="2027" width="9.5703125" style="126" customWidth="1"/>
    <col min="2028" max="2028" width="12.42578125" style="126" customWidth="1"/>
    <col min="2029" max="2029" width="21.7109375" style="126" customWidth="1"/>
    <col min="2030" max="2030" width="18.28515625" style="126" customWidth="1"/>
    <col min="2031" max="2031" width="11.42578125" style="126" customWidth="1"/>
    <col min="2032" max="2033" width="13.7109375" style="126" customWidth="1"/>
    <col min="2034" max="2034" width="12" style="126" customWidth="1"/>
    <col min="2035" max="2035" width="11.5703125" style="126" customWidth="1"/>
    <col min="2036" max="2036" width="10.42578125" style="126" customWidth="1"/>
    <col min="2037" max="2234" width="9.140625" style="126"/>
    <col min="2235" max="2235" width="5.5703125" style="126" customWidth="1"/>
    <col min="2236" max="2276" width="0" style="126" hidden="1" customWidth="1"/>
    <col min="2277" max="2277" width="26.140625" style="126" customWidth="1"/>
    <col min="2278" max="2278" width="14" style="126" customWidth="1"/>
    <col min="2279" max="2279" width="13.5703125" style="126" customWidth="1"/>
    <col min="2280" max="2280" width="10.7109375" style="126" customWidth="1"/>
    <col min="2281" max="2281" width="20" style="126" customWidth="1"/>
    <col min="2282" max="2282" width="12" style="126" customWidth="1"/>
    <col min="2283" max="2283" width="9.5703125" style="126" customWidth="1"/>
    <col min="2284" max="2284" width="12.42578125" style="126" customWidth="1"/>
    <col min="2285" max="2285" width="21.7109375" style="126" customWidth="1"/>
    <col min="2286" max="2286" width="18.28515625" style="126" customWidth="1"/>
    <col min="2287" max="2287" width="11.42578125" style="126" customWidth="1"/>
    <col min="2288" max="2289" width="13.7109375" style="126" customWidth="1"/>
    <col min="2290" max="2290" width="12" style="126" customWidth="1"/>
    <col min="2291" max="2291" width="11.5703125" style="126" customWidth="1"/>
    <col min="2292" max="2292" width="10.42578125" style="126" customWidth="1"/>
    <col min="2293" max="2490" width="9.140625" style="126"/>
    <col min="2491" max="2491" width="5.5703125" style="126" customWidth="1"/>
    <col min="2492" max="2532" width="0" style="126" hidden="1" customWidth="1"/>
    <col min="2533" max="2533" width="26.140625" style="126" customWidth="1"/>
    <col min="2534" max="2534" width="14" style="126" customWidth="1"/>
    <col min="2535" max="2535" width="13.5703125" style="126" customWidth="1"/>
    <col min="2536" max="2536" width="10.7109375" style="126" customWidth="1"/>
    <col min="2537" max="2537" width="20" style="126" customWidth="1"/>
    <col min="2538" max="2538" width="12" style="126" customWidth="1"/>
    <col min="2539" max="2539" width="9.5703125" style="126" customWidth="1"/>
    <col min="2540" max="2540" width="12.42578125" style="126" customWidth="1"/>
    <col min="2541" max="2541" width="21.7109375" style="126" customWidth="1"/>
    <col min="2542" max="2542" width="18.28515625" style="126" customWidth="1"/>
    <col min="2543" max="2543" width="11.42578125" style="126" customWidth="1"/>
    <col min="2544" max="2545" width="13.7109375" style="126" customWidth="1"/>
    <col min="2546" max="2546" width="12" style="126" customWidth="1"/>
    <col min="2547" max="2547" width="11.5703125" style="126" customWidth="1"/>
    <col min="2548" max="2548" width="10.42578125" style="126" customWidth="1"/>
    <col min="2549" max="2746" width="9.140625" style="126"/>
    <col min="2747" max="2747" width="5.5703125" style="126" customWidth="1"/>
    <col min="2748" max="2788" width="0" style="126" hidden="1" customWidth="1"/>
    <col min="2789" max="2789" width="26.140625" style="126" customWidth="1"/>
    <col min="2790" max="2790" width="14" style="126" customWidth="1"/>
    <col min="2791" max="2791" width="13.5703125" style="126" customWidth="1"/>
    <col min="2792" max="2792" width="10.7109375" style="126" customWidth="1"/>
    <col min="2793" max="2793" width="20" style="126" customWidth="1"/>
    <col min="2794" max="2794" width="12" style="126" customWidth="1"/>
    <col min="2795" max="2795" width="9.5703125" style="126" customWidth="1"/>
    <col min="2796" max="2796" width="12.42578125" style="126" customWidth="1"/>
    <col min="2797" max="2797" width="21.7109375" style="126" customWidth="1"/>
    <col min="2798" max="2798" width="18.28515625" style="126" customWidth="1"/>
    <col min="2799" max="2799" width="11.42578125" style="126" customWidth="1"/>
    <col min="2800" max="2801" width="13.7109375" style="126" customWidth="1"/>
    <col min="2802" max="2802" width="12" style="126" customWidth="1"/>
    <col min="2803" max="2803" width="11.5703125" style="126" customWidth="1"/>
    <col min="2804" max="2804" width="10.42578125" style="126" customWidth="1"/>
    <col min="2805" max="3002" width="9.140625" style="126"/>
    <col min="3003" max="3003" width="5.5703125" style="126" customWidth="1"/>
    <col min="3004" max="3044" width="0" style="126" hidden="1" customWidth="1"/>
    <col min="3045" max="3045" width="26.140625" style="126" customWidth="1"/>
    <col min="3046" max="3046" width="14" style="126" customWidth="1"/>
    <col min="3047" max="3047" width="13.5703125" style="126" customWidth="1"/>
    <col min="3048" max="3048" width="10.7109375" style="126" customWidth="1"/>
    <col min="3049" max="3049" width="20" style="126" customWidth="1"/>
    <col min="3050" max="3050" width="12" style="126" customWidth="1"/>
    <col min="3051" max="3051" width="9.5703125" style="126" customWidth="1"/>
    <col min="3052" max="3052" width="12.42578125" style="126" customWidth="1"/>
    <col min="3053" max="3053" width="21.7109375" style="126" customWidth="1"/>
    <col min="3054" max="3054" width="18.28515625" style="126" customWidth="1"/>
    <col min="3055" max="3055" width="11.42578125" style="126" customWidth="1"/>
    <col min="3056" max="3057" width="13.7109375" style="126" customWidth="1"/>
    <col min="3058" max="3058" width="12" style="126" customWidth="1"/>
    <col min="3059" max="3059" width="11.5703125" style="126" customWidth="1"/>
    <col min="3060" max="3060" width="10.42578125" style="126" customWidth="1"/>
    <col min="3061" max="3258" width="9.140625" style="126"/>
    <col min="3259" max="3259" width="5.5703125" style="126" customWidth="1"/>
    <col min="3260" max="3300" width="0" style="126" hidden="1" customWidth="1"/>
    <col min="3301" max="3301" width="26.140625" style="126" customWidth="1"/>
    <col min="3302" max="3302" width="14" style="126" customWidth="1"/>
    <col min="3303" max="3303" width="13.5703125" style="126" customWidth="1"/>
    <col min="3304" max="3304" width="10.7109375" style="126" customWidth="1"/>
    <col min="3305" max="3305" width="20" style="126" customWidth="1"/>
    <col min="3306" max="3306" width="12" style="126" customWidth="1"/>
    <col min="3307" max="3307" width="9.5703125" style="126" customWidth="1"/>
    <col min="3308" max="3308" width="12.42578125" style="126" customWidth="1"/>
    <col min="3309" max="3309" width="21.7109375" style="126" customWidth="1"/>
    <col min="3310" max="3310" width="18.28515625" style="126" customWidth="1"/>
    <col min="3311" max="3311" width="11.42578125" style="126" customWidth="1"/>
    <col min="3312" max="3313" width="13.7109375" style="126" customWidth="1"/>
    <col min="3314" max="3314" width="12" style="126" customWidth="1"/>
    <col min="3315" max="3315" width="11.5703125" style="126" customWidth="1"/>
    <col min="3316" max="3316" width="10.42578125" style="126" customWidth="1"/>
    <col min="3317" max="3514" width="9.140625" style="126"/>
    <col min="3515" max="3515" width="5.5703125" style="126" customWidth="1"/>
    <col min="3516" max="3556" width="0" style="126" hidden="1" customWidth="1"/>
    <col min="3557" max="3557" width="26.140625" style="126" customWidth="1"/>
    <col min="3558" max="3558" width="14" style="126" customWidth="1"/>
    <col min="3559" max="3559" width="13.5703125" style="126" customWidth="1"/>
    <col min="3560" max="3560" width="10.7109375" style="126" customWidth="1"/>
    <col min="3561" max="3561" width="20" style="126" customWidth="1"/>
    <col min="3562" max="3562" width="12" style="126" customWidth="1"/>
    <col min="3563" max="3563" width="9.5703125" style="126" customWidth="1"/>
    <col min="3564" max="3564" width="12.42578125" style="126" customWidth="1"/>
    <col min="3565" max="3565" width="21.7109375" style="126" customWidth="1"/>
    <col min="3566" max="3566" width="18.28515625" style="126" customWidth="1"/>
    <col min="3567" max="3567" width="11.42578125" style="126" customWidth="1"/>
    <col min="3568" max="3569" width="13.7109375" style="126" customWidth="1"/>
    <col min="3570" max="3570" width="12" style="126" customWidth="1"/>
    <col min="3571" max="3571" width="11.5703125" style="126" customWidth="1"/>
    <col min="3572" max="3572" width="10.42578125" style="126" customWidth="1"/>
    <col min="3573" max="3770" width="9.140625" style="126"/>
    <col min="3771" max="3771" width="5.5703125" style="126" customWidth="1"/>
    <col min="3772" max="3812" width="0" style="126" hidden="1" customWidth="1"/>
    <col min="3813" max="3813" width="26.140625" style="126" customWidth="1"/>
    <col min="3814" max="3814" width="14" style="126" customWidth="1"/>
    <col min="3815" max="3815" width="13.5703125" style="126" customWidth="1"/>
    <col min="3816" max="3816" width="10.7109375" style="126" customWidth="1"/>
    <col min="3817" max="3817" width="20" style="126" customWidth="1"/>
    <col min="3818" max="3818" width="12" style="126" customWidth="1"/>
    <col min="3819" max="3819" width="9.5703125" style="126" customWidth="1"/>
    <col min="3820" max="3820" width="12.42578125" style="126" customWidth="1"/>
    <col min="3821" max="3821" width="21.7109375" style="126" customWidth="1"/>
    <col min="3822" max="3822" width="18.28515625" style="126" customWidth="1"/>
    <col min="3823" max="3823" width="11.42578125" style="126" customWidth="1"/>
    <col min="3824" max="3825" width="13.7109375" style="126" customWidth="1"/>
    <col min="3826" max="3826" width="12" style="126" customWidth="1"/>
    <col min="3827" max="3827" width="11.5703125" style="126" customWidth="1"/>
    <col min="3828" max="3828" width="10.42578125" style="126" customWidth="1"/>
    <col min="3829" max="4026" width="9.140625" style="126"/>
    <col min="4027" max="4027" width="5.5703125" style="126" customWidth="1"/>
    <col min="4028" max="4068" width="0" style="126" hidden="1" customWidth="1"/>
    <col min="4069" max="4069" width="26.140625" style="126" customWidth="1"/>
    <col min="4070" max="4070" width="14" style="126" customWidth="1"/>
    <col min="4071" max="4071" width="13.5703125" style="126" customWidth="1"/>
    <col min="4072" max="4072" width="10.7109375" style="126" customWidth="1"/>
    <col min="4073" max="4073" width="20" style="126" customWidth="1"/>
    <col min="4074" max="4074" width="12" style="126" customWidth="1"/>
    <col min="4075" max="4075" width="9.5703125" style="126" customWidth="1"/>
    <col min="4076" max="4076" width="12.42578125" style="126" customWidth="1"/>
    <col min="4077" max="4077" width="21.7109375" style="126" customWidth="1"/>
    <col min="4078" max="4078" width="18.28515625" style="126" customWidth="1"/>
    <col min="4079" max="4079" width="11.42578125" style="126" customWidth="1"/>
    <col min="4080" max="4081" width="13.7109375" style="126" customWidth="1"/>
    <col min="4082" max="4082" width="12" style="126" customWidth="1"/>
    <col min="4083" max="4083" width="11.5703125" style="126" customWidth="1"/>
    <col min="4084" max="4084" width="10.42578125" style="126" customWidth="1"/>
    <col min="4085" max="4282" width="9.140625" style="126"/>
    <col min="4283" max="4283" width="5.5703125" style="126" customWidth="1"/>
    <col min="4284" max="4324" width="0" style="126" hidden="1" customWidth="1"/>
    <col min="4325" max="4325" width="26.140625" style="126" customWidth="1"/>
    <col min="4326" max="4326" width="14" style="126" customWidth="1"/>
    <col min="4327" max="4327" width="13.5703125" style="126" customWidth="1"/>
    <col min="4328" max="4328" width="10.7109375" style="126" customWidth="1"/>
    <col min="4329" max="4329" width="20" style="126" customWidth="1"/>
    <col min="4330" max="4330" width="12" style="126" customWidth="1"/>
    <col min="4331" max="4331" width="9.5703125" style="126" customWidth="1"/>
    <col min="4332" max="4332" width="12.42578125" style="126" customWidth="1"/>
    <col min="4333" max="4333" width="21.7109375" style="126" customWidth="1"/>
    <col min="4334" max="4334" width="18.28515625" style="126" customWidth="1"/>
    <col min="4335" max="4335" width="11.42578125" style="126" customWidth="1"/>
    <col min="4336" max="4337" width="13.7109375" style="126" customWidth="1"/>
    <col min="4338" max="4338" width="12" style="126" customWidth="1"/>
    <col min="4339" max="4339" width="11.5703125" style="126" customWidth="1"/>
    <col min="4340" max="4340" width="10.42578125" style="126" customWidth="1"/>
    <col min="4341" max="4538" width="9.140625" style="126"/>
    <col min="4539" max="4539" width="5.5703125" style="126" customWidth="1"/>
    <col min="4540" max="4580" width="0" style="126" hidden="1" customWidth="1"/>
    <col min="4581" max="4581" width="26.140625" style="126" customWidth="1"/>
    <col min="4582" max="4582" width="14" style="126" customWidth="1"/>
    <col min="4583" max="4583" width="13.5703125" style="126" customWidth="1"/>
    <col min="4584" max="4584" width="10.7109375" style="126" customWidth="1"/>
    <col min="4585" max="4585" width="20" style="126" customWidth="1"/>
    <col min="4586" max="4586" width="12" style="126" customWidth="1"/>
    <col min="4587" max="4587" width="9.5703125" style="126" customWidth="1"/>
    <col min="4588" max="4588" width="12.42578125" style="126" customWidth="1"/>
    <col min="4589" max="4589" width="21.7109375" style="126" customWidth="1"/>
    <col min="4590" max="4590" width="18.28515625" style="126" customWidth="1"/>
    <col min="4591" max="4591" width="11.42578125" style="126" customWidth="1"/>
    <col min="4592" max="4593" width="13.7109375" style="126" customWidth="1"/>
    <col min="4594" max="4594" width="12" style="126" customWidth="1"/>
    <col min="4595" max="4595" width="11.5703125" style="126" customWidth="1"/>
    <col min="4596" max="4596" width="10.42578125" style="126" customWidth="1"/>
    <col min="4597" max="4794" width="9.140625" style="126"/>
    <col min="4795" max="4795" width="5.5703125" style="126" customWidth="1"/>
    <col min="4796" max="4836" width="0" style="126" hidden="1" customWidth="1"/>
    <col min="4837" max="4837" width="26.140625" style="126" customWidth="1"/>
    <col min="4838" max="4838" width="14" style="126" customWidth="1"/>
    <col min="4839" max="4839" width="13.5703125" style="126" customWidth="1"/>
    <col min="4840" max="4840" width="10.7109375" style="126" customWidth="1"/>
    <col min="4841" max="4841" width="20" style="126" customWidth="1"/>
    <col min="4842" max="4842" width="12" style="126" customWidth="1"/>
    <col min="4843" max="4843" width="9.5703125" style="126" customWidth="1"/>
    <col min="4844" max="4844" width="12.42578125" style="126" customWidth="1"/>
    <col min="4845" max="4845" width="21.7109375" style="126" customWidth="1"/>
    <col min="4846" max="4846" width="18.28515625" style="126" customWidth="1"/>
    <col min="4847" max="4847" width="11.42578125" style="126" customWidth="1"/>
    <col min="4848" max="4849" width="13.7109375" style="126" customWidth="1"/>
    <col min="4850" max="4850" width="12" style="126" customWidth="1"/>
    <col min="4851" max="4851" width="11.5703125" style="126" customWidth="1"/>
    <col min="4852" max="4852" width="10.42578125" style="126" customWidth="1"/>
    <col min="4853" max="5050" width="9.140625" style="126"/>
    <col min="5051" max="5051" width="5.5703125" style="126" customWidth="1"/>
    <col min="5052" max="5092" width="0" style="126" hidden="1" customWidth="1"/>
    <col min="5093" max="5093" width="26.140625" style="126" customWidth="1"/>
    <col min="5094" max="5094" width="14" style="126" customWidth="1"/>
    <col min="5095" max="5095" width="13.5703125" style="126" customWidth="1"/>
    <col min="5096" max="5096" width="10.7109375" style="126" customWidth="1"/>
    <col min="5097" max="5097" width="20" style="126" customWidth="1"/>
    <col min="5098" max="5098" width="12" style="126" customWidth="1"/>
    <col min="5099" max="5099" width="9.5703125" style="126" customWidth="1"/>
    <col min="5100" max="5100" width="12.42578125" style="126" customWidth="1"/>
    <col min="5101" max="5101" width="21.7109375" style="126" customWidth="1"/>
    <col min="5102" max="5102" width="18.28515625" style="126" customWidth="1"/>
    <col min="5103" max="5103" width="11.42578125" style="126" customWidth="1"/>
    <col min="5104" max="5105" width="13.7109375" style="126" customWidth="1"/>
    <col min="5106" max="5106" width="12" style="126" customWidth="1"/>
    <col min="5107" max="5107" width="11.5703125" style="126" customWidth="1"/>
    <col min="5108" max="5108" width="10.42578125" style="126" customWidth="1"/>
    <col min="5109" max="5306" width="9.140625" style="126"/>
    <col min="5307" max="5307" width="5.5703125" style="126" customWidth="1"/>
    <col min="5308" max="5348" width="0" style="126" hidden="1" customWidth="1"/>
    <col min="5349" max="5349" width="26.140625" style="126" customWidth="1"/>
    <col min="5350" max="5350" width="14" style="126" customWidth="1"/>
    <col min="5351" max="5351" width="13.5703125" style="126" customWidth="1"/>
    <col min="5352" max="5352" width="10.7109375" style="126" customWidth="1"/>
    <col min="5353" max="5353" width="20" style="126" customWidth="1"/>
    <col min="5354" max="5354" width="12" style="126" customWidth="1"/>
    <col min="5355" max="5355" width="9.5703125" style="126" customWidth="1"/>
    <col min="5356" max="5356" width="12.42578125" style="126" customWidth="1"/>
    <col min="5357" max="5357" width="21.7109375" style="126" customWidth="1"/>
    <col min="5358" max="5358" width="18.28515625" style="126" customWidth="1"/>
    <col min="5359" max="5359" width="11.42578125" style="126" customWidth="1"/>
    <col min="5360" max="5361" width="13.7109375" style="126" customWidth="1"/>
    <col min="5362" max="5362" width="12" style="126" customWidth="1"/>
    <col min="5363" max="5363" width="11.5703125" style="126" customWidth="1"/>
    <col min="5364" max="5364" width="10.42578125" style="126" customWidth="1"/>
    <col min="5365" max="5562" width="9.140625" style="126"/>
    <col min="5563" max="5563" width="5.5703125" style="126" customWidth="1"/>
    <col min="5564" max="5604" width="0" style="126" hidden="1" customWidth="1"/>
    <col min="5605" max="5605" width="26.140625" style="126" customWidth="1"/>
    <col min="5606" max="5606" width="14" style="126" customWidth="1"/>
    <col min="5607" max="5607" width="13.5703125" style="126" customWidth="1"/>
    <col min="5608" max="5608" width="10.7109375" style="126" customWidth="1"/>
    <col min="5609" max="5609" width="20" style="126" customWidth="1"/>
    <col min="5610" max="5610" width="12" style="126" customWidth="1"/>
    <col min="5611" max="5611" width="9.5703125" style="126" customWidth="1"/>
    <col min="5612" max="5612" width="12.42578125" style="126" customWidth="1"/>
    <col min="5613" max="5613" width="21.7109375" style="126" customWidth="1"/>
    <col min="5614" max="5614" width="18.28515625" style="126" customWidth="1"/>
    <col min="5615" max="5615" width="11.42578125" style="126" customWidth="1"/>
    <col min="5616" max="5617" width="13.7109375" style="126" customWidth="1"/>
    <col min="5618" max="5618" width="12" style="126" customWidth="1"/>
    <col min="5619" max="5619" width="11.5703125" style="126" customWidth="1"/>
    <col min="5620" max="5620" width="10.42578125" style="126" customWidth="1"/>
    <col min="5621" max="5818" width="9.140625" style="126"/>
    <col min="5819" max="5819" width="5.5703125" style="126" customWidth="1"/>
    <col min="5820" max="5860" width="0" style="126" hidden="1" customWidth="1"/>
    <col min="5861" max="5861" width="26.140625" style="126" customWidth="1"/>
    <col min="5862" max="5862" width="14" style="126" customWidth="1"/>
    <col min="5863" max="5863" width="13.5703125" style="126" customWidth="1"/>
    <col min="5864" max="5864" width="10.7109375" style="126" customWidth="1"/>
    <col min="5865" max="5865" width="20" style="126" customWidth="1"/>
    <col min="5866" max="5866" width="12" style="126" customWidth="1"/>
    <col min="5867" max="5867" width="9.5703125" style="126" customWidth="1"/>
    <col min="5868" max="5868" width="12.42578125" style="126" customWidth="1"/>
    <col min="5869" max="5869" width="21.7109375" style="126" customWidth="1"/>
    <col min="5870" max="5870" width="18.28515625" style="126" customWidth="1"/>
    <col min="5871" max="5871" width="11.42578125" style="126" customWidth="1"/>
    <col min="5872" max="5873" width="13.7109375" style="126" customWidth="1"/>
    <col min="5874" max="5874" width="12" style="126" customWidth="1"/>
    <col min="5875" max="5875" width="11.5703125" style="126" customWidth="1"/>
    <col min="5876" max="5876" width="10.42578125" style="126" customWidth="1"/>
    <col min="5877" max="6074" width="9.140625" style="126"/>
    <col min="6075" max="6075" width="5.5703125" style="126" customWidth="1"/>
    <col min="6076" max="6116" width="0" style="126" hidden="1" customWidth="1"/>
    <col min="6117" max="6117" width="26.140625" style="126" customWidth="1"/>
    <col min="6118" max="6118" width="14" style="126" customWidth="1"/>
    <col min="6119" max="6119" width="13.5703125" style="126" customWidth="1"/>
    <col min="6120" max="6120" width="10.7109375" style="126" customWidth="1"/>
    <col min="6121" max="6121" width="20" style="126" customWidth="1"/>
    <col min="6122" max="6122" width="12" style="126" customWidth="1"/>
    <col min="6123" max="6123" width="9.5703125" style="126" customWidth="1"/>
    <col min="6124" max="6124" width="12.42578125" style="126" customWidth="1"/>
    <col min="6125" max="6125" width="21.7109375" style="126" customWidth="1"/>
    <col min="6126" max="6126" width="18.28515625" style="126" customWidth="1"/>
    <col min="6127" max="6127" width="11.42578125" style="126" customWidth="1"/>
    <col min="6128" max="6129" width="13.7109375" style="126" customWidth="1"/>
    <col min="6130" max="6130" width="12" style="126" customWidth="1"/>
    <col min="6131" max="6131" width="11.5703125" style="126" customWidth="1"/>
    <col min="6132" max="6132" width="10.42578125" style="126" customWidth="1"/>
    <col min="6133" max="6330" width="9.140625" style="126"/>
    <col min="6331" max="6331" width="5.5703125" style="126" customWidth="1"/>
    <col min="6332" max="6372" width="0" style="126" hidden="1" customWidth="1"/>
    <col min="6373" max="6373" width="26.140625" style="126" customWidth="1"/>
    <col min="6374" max="6374" width="14" style="126" customWidth="1"/>
    <col min="6375" max="6375" width="13.5703125" style="126" customWidth="1"/>
    <col min="6376" max="6376" width="10.7109375" style="126" customWidth="1"/>
    <col min="6377" max="6377" width="20" style="126" customWidth="1"/>
    <col min="6378" max="6378" width="12" style="126" customWidth="1"/>
    <col min="6379" max="6379" width="9.5703125" style="126" customWidth="1"/>
    <col min="6380" max="6380" width="12.42578125" style="126" customWidth="1"/>
    <col min="6381" max="6381" width="21.7109375" style="126" customWidth="1"/>
    <col min="6382" max="6382" width="18.28515625" style="126" customWidth="1"/>
    <col min="6383" max="6383" width="11.42578125" style="126" customWidth="1"/>
    <col min="6384" max="6385" width="13.7109375" style="126" customWidth="1"/>
    <col min="6386" max="6386" width="12" style="126" customWidth="1"/>
    <col min="6387" max="6387" width="11.5703125" style="126" customWidth="1"/>
    <col min="6388" max="6388" width="10.42578125" style="126" customWidth="1"/>
    <col min="6389" max="6586" width="9.140625" style="126"/>
    <col min="6587" max="6587" width="5.5703125" style="126" customWidth="1"/>
    <col min="6588" max="6628" width="0" style="126" hidden="1" customWidth="1"/>
    <col min="6629" max="6629" width="26.140625" style="126" customWidth="1"/>
    <col min="6630" max="6630" width="14" style="126" customWidth="1"/>
    <col min="6631" max="6631" width="13.5703125" style="126" customWidth="1"/>
    <col min="6632" max="6632" width="10.7109375" style="126" customWidth="1"/>
    <col min="6633" max="6633" width="20" style="126" customWidth="1"/>
    <col min="6634" max="6634" width="12" style="126" customWidth="1"/>
    <col min="6635" max="6635" width="9.5703125" style="126" customWidth="1"/>
    <col min="6636" max="6636" width="12.42578125" style="126" customWidth="1"/>
    <col min="6637" max="6637" width="21.7109375" style="126" customWidth="1"/>
    <col min="6638" max="6638" width="18.28515625" style="126" customWidth="1"/>
    <col min="6639" max="6639" width="11.42578125" style="126" customWidth="1"/>
    <col min="6640" max="6641" width="13.7109375" style="126" customWidth="1"/>
    <col min="6642" max="6642" width="12" style="126" customWidth="1"/>
    <col min="6643" max="6643" width="11.5703125" style="126" customWidth="1"/>
    <col min="6644" max="6644" width="10.42578125" style="126" customWidth="1"/>
    <col min="6645" max="6842" width="9.140625" style="126"/>
    <col min="6843" max="6843" width="5.5703125" style="126" customWidth="1"/>
    <col min="6844" max="6884" width="0" style="126" hidden="1" customWidth="1"/>
    <col min="6885" max="6885" width="26.140625" style="126" customWidth="1"/>
    <col min="6886" max="6886" width="14" style="126" customWidth="1"/>
    <col min="6887" max="6887" width="13.5703125" style="126" customWidth="1"/>
    <col min="6888" max="6888" width="10.7109375" style="126" customWidth="1"/>
    <col min="6889" max="6889" width="20" style="126" customWidth="1"/>
    <col min="6890" max="6890" width="12" style="126" customWidth="1"/>
    <col min="6891" max="6891" width="9.5703125" style="126" customWidth="1"/>
    <col min="6892" max="6892" width="12.42578125" style="126" customWidth="1"/>
    <col min="6893" max="6893" width="21.7109375" style="126" customWidth="1"/>
    <col min="6894" max="6894" width="18.28515625" style="126" customWidth="1"/>
    <col min="6895" max="6895" width="11.42578125" style="126" customWidth="1"/>
    <col min="6896" max="6897" width="13.7109375" style="126" customWidth="1"/>
    <col min="6898" max="6898" width="12" style="126" customWidth="1"/>
    <col min="6899" max="6899" width="11.5703125" style="126" customWidth="1"/>
    <col min="6900" max="6900" width="10.42578125" style="126" customWidth="1"/>
    <col min="6901" max="7098" width="9.140625" style="126"/>
    <col min="7099" max="7099" width="5.5703125" style="126" customWidth="1"/>
    <col min="7100" max="7140" width="0" style="126" hidden="1" customWidth="1"/>
    <col min="7141" max="7141" width="26.140625" style="126" customWidth="1"/>
    <col min="7142" max="7142" width="14" style="126" customWidth="1"/>
    <col min="7143" max="7143" width="13.5703125" style="126" customWidth="1"/>
    <col min="7144" max="7144" width="10.7109375" style="126" customWidth="1"/>
    <col min="7145" max="7145" width="20" style="126" customWidth="1"/>
    <col min="7146" max="7146" width="12" style="126" customWidth="1"/>
    <col min="7147" max="7147" width="9.5703125" style="126" customWidth="1"/>
    <col min="7148" max="7148" width="12.42578125" style="126" customWidth="1"/>
    <col min="7149" max="7149" width="21.7109375" style="126" customWidth="1"/>
    <col min="7150" max="7150" width="18.28515625" style="126" customWidth="1"/>
    <col min="7151" max="7151" width="11.42578125" style="126" customWidth="1"/>
    <col min="7152" max="7153" width="13.7109375" style="126" customWidth="1"/>
    <col min="7154" max="7154" width="12" style="126" customWidth="1"/>
    <col min="7155" max="7155" width="11.5703125" style="126" customWidth="1"/>
    <col min="7156" max="7156" width="10.42578125" style="126" customWidth="1"/>
    <col min="7157" max="7354" width="9.140625" style="126"/>
    <col min="7355" max="7355" width="5.5703125" style="126" customWidth="1"/>
    <col min="7356" max="7396" width="0" style="126" hidden="1" customWidth="1"/>
    <col min="7397" max="7397" width="26.140625" style="126" customWidth="1"/>
    <col min="7398" max="7398" width="14" style="126" customWidth="1"/>
    <col min="7399" max="7399" width="13.5703125" style="126" customWidth="1"/>
    <col min="7400" max="7400" width="10.7109375" style="126" customWidth="1"/>
    <col min="7401" max="7401" width="20" style="126" customWidth="1"/>
    <col min="7402" max="7402" width="12" style="126" customWidth="1"/>
    <col min="7403" max="7403" width="9.5703125" style="126" customWidth="1"/>
    <col min="7404" max="7404" width="12.42578125" style="126" customWidth="1"/>
    <col min="7405" max="7405" width="21.7109375" style="126" customWidth="1"/>
    <col min="7406" max="7406" width="18.28515625" style="126" customWidth="1"/>
    <col min="7407" max="7407" width="11.42578125" style="126" customWidth="1"/>
    <col min="7408" max="7409" width="13.7109375" style="126" customWidth="1"/>
    <col min="7410" max="7410" width="12" style="126" customWidth="1"/>
    <col min="7411" max="7411" width="11.5703125" style="126" customWidth="1"/>
    <col min="7412" max="7412" width="10.42578125" style="126" customWidth="1"/>
    <col min="7413" max="7610" width="9.140625" style="126"/>
    <col min="7611" max="7611" width="5.5703125" style="126" customWidth="1"/>
    <col min="7612" max="7652" width="0" style="126" hidden="1" customWidth="1"/>
    <col min="7653" max="7653" width="26.140625" style="126" customWidth="1"/>
    <col min="7654" max="7654" width="14" style="126" customWidth="1"/>
    <col min="7655" max="7655" width="13.5703125" style="126" customWidth="1"/>
    <col min="7656" max="7656" width="10.7109375" style="126" customWidth="1"/>
    <col min="7657" max="7657" width="20" style="126" customWidth="1"/>
    <col min="7658" max="7658" width="12" style="126" customWidth="1"/>
    <col min="7659" max="7659" width="9.5703125" style="126" customWidth="1"/>
    <col min="7660" max="7660" width="12.42578125" style="126" customWidth="1"/>
    <col min="7661" max="7661" width="21.7109375" style="126" customWidth="1"/>
    <col min="7662" max="7662" width="18.28515625" style="126" customWidth="1"/>
    <col min="7663" max="7663" width="11.42578125" style="126" customWidth="1"/>
    <col min="7664" max="7665" width="13.7109375" style="126" customWidth="1"/>
    <col min="7666" max="7666" width="12" style="126" customWidth="1"/>
    <col min="7667" max="7667" width="11.5703125" style="126" customWidth="1"/>
    <col min="7668" max="7668" width="10.42578125" style="126" customWidth="1"/>
    <col min="7669" max="7866" width="9.140625" style="126"/>
    <col min="7867" max="7867" width="5.5703125" style="126" customWidth="1"/>
    <col min="7868" max="7908" width="0" style="126" hidden="1" customWidth="1"/>
    <col min="7909" max="7909" width="26.140625" style="126" customWidth="1"/>
    <col min="7910" max="7910" width="14" style="126" customWidth="1"/>
    <col min="7911" max="7911" width="13.5703125" style="126" customWidth="1"/>
    <col min="7912" max="7912" width="10.7109375" style="126" customWidth="1"/>
    <col min="7913" max="7913" width="20" style="126" customWidth="1"/>
    <col min="7914" max="7914" width="12" style="126" customWidth="1"/>
    <col min="7915" max="7915" width="9.5703125" style="126" customWidth="1"/>
    <col min="7916" max="7916" width="12.42578125" style="126" customWidth="1"/>
    <col min="7917" max="7917" width="21.7109375" style="126" customWidth="1"/>
    <col min="7918" max="7918" width="18.28515625" style="126" customWidth="1"/>
    <col min="7919" max="7919" width="11.42578125" style="126" customWidth="1"/>
    <col min="7920" max="7921" width="13.7109375" style="126" customWidth="1"/>
    <col min="7922" max="7922" width="12" style="126" customWidth="1"/>
    <col min="7923" max="7923" width="11.5703125" style="126" customWidth="1"/>
    <col min="7924" max="7924" width="10.42578125" style="126" customWidth="1"/>
    <col min="7925" max="8122" width="9.140625" style="126"/>
    <col min="8123" max="8123" width="5.5703125" style="126" customWidth="1"/>
    <col min="8124" max="8164" width="0" style="126" hidden="1" customWidth="1"/>
    <col min="8165" max="8165" width="26.140625" style="126" customWidth="1"/>
    <col min="8166" max="8166" width="14" style="126" customWidth="1"/>
    <col min="8167" max="8167" width="13.5703125" style="126" customWidth="1"/>
    <col min="8168" max="8168" width="10.7109375" style="126" customWidth="1"/>
    <col min="8169" max="8169" width="20" style="126" customWidth="1"/>
    <col min="8170" max="8170" width="12" style="126" customWidth="1"/>
    <col min="8171" max="8171" width="9.5703125" style="126" customWidth="1"/>
    <col min="8172" max="8172" width="12.42578125" style="126" customWidth="1"/>
    <col min="8173" max="8173" width="21.7109375" style="126" customWidth="1"/>
    <col min="8174" max="8174" width="18.28515625" style="126" customWidth="1"/>
    <col min="8175" max="8175" width="11.42578125" style="126" customWidth="1"/>
    <col min="8176" max="8177" width="13.7109375" style="126" customWidth="1"/>
    <col min="8178" max="8178" width="12" style="126" customWidth="1"/>
    <col min="8179" max="8179" width="11.5703125" style="126" customWidth="1"/>
    <col min="8180" max="8180" width="10.42578125" style="126" customWidth="1"/>
    <col min="8181" max="8378" width="9.140625" style="126"/>
    <col min="8379" max="8379" width="5.5703125" style="126" customWidth="1"/>
    <col min="8380" max="8420" width="0" style="126" hidden="1" customWidth="1"/>
    <col min="8421" max="8421" width="26.140625" style="126" customWidth="1"/>
    <col min="8422" max="8422" width="14" style="126" customWidth="1"/>
    <col min="8423" max="8423" width="13.5703125" style="126" customWidth="1"/>
    <col min="8424" max="8424" width="10.7109375" style="126" customWidth="1"/>
    <col min="8425" max="8425" width="20" style="126" customWidth="1"/>
    <col min="8426" max="8426" width="12" style="126" customWidth="1"/>
    <col min="8427" max="8427" width="9.5703125" style="126" customWidth="1"/>
    <col min="8428" max="8428" width="12.42578125" style="126" customWidth="1"/>
    <col min="8429" max="8429" width="21.7109375" style="126" customWidth="1"/>
    <col min="8430" max="8430" width="18.28515625" style="126" customWidth="1"/>
    <col min="8431" max="8431" width="11.42578125" style="126" customWidth="1"/>
    <col min="8432" max="8433" width="13.7109375" style="126" customWidth="1"/>
    <col min="8434" max="8434" width="12" style="126" customWidth="1"/>
    <col min="8435" max="8435" width="11.5703125" style="126" customWidth="1"/>
    <col min="8436" max="8436" width="10.42578125" style="126" customWidth="1"/>
    <col min="8437" max="8634" width="9.140625" style="126"/>
    <col min="8635" max="8635" width="5.5703125" style="126" customWidth="1"/>
    <col min="8636" max="8676" width="0" style="126" hidden="1" customWidth="1"/>
    <col min="8677" max="8677" width="26.140625" style="126" customWidth="1"/>
    <col min="8678" max="8678" width="14" style="126" customWidth="1"/>
    <col min="8679" max="8679" width="13.5703125" style="126" customWidth="1"/>
    <col min="8680" max="8680" width="10.7109375" style="126" customWidth="1"/>
    <col min="8681" max="8681" width="20" style="126" customWidth="1"/>
    <col min="8682" max="8682" width="12" style="126" customWidth="1"/>
    <col min="8683" max="8683" width="9.5703125" style="126" customWidth="1"/>
    <col min="8684" max="8684" width="12.42578125" style="126" customWidth="1"/>
    <col min="8685" max="8685" width="21.7109375" style="126" customWidth="1"/>
    <col min="8686" max="8686" width="18.28515625" style="126" customWidth="1"/>
    <col min="8687" max="8687" width="11.42578125" style="126" customWidth="1"/>
    <col min="8688" max="8689" width="13.7109375" style="126" customWidth="1"/>
    <col min="8690" max="8690" width="12" style="126" customWidth="1"/>
    <col min="8691" max="8691" width="11.5703125" style="126" customWidth="1"/>
    <col min="8692" max="8692" width="10.42578125" style="126" customWidth="1"/>
    <col min="8693" max="8890" width="9.140625" style="126"/>
    <col min="8891" max="8891" width="5.5703125" style="126" customWidth="1"/>
    <col min="8892" max="8932" width="0" style="126" hidden="1" customWidth="1"/>
    <col min="8933" max="8933" width="26.140625" style="126" customWidth="1"/>
    <col min="8934" max="8934" width="14" style="126" customWidth="1"/>
    <col min="8935" max="8935" width="13.5703125" style="126" customWidth="1"/>
    <col min="8936" max="8936" width="10.7109375" style="126" customWidth="1"/>
    <col min="8937" max="8937" width="20" style="126" customWidth="1"/>
    <col min="8938" max="8938" width="12" style="126" customWidth="1"/>
    <col min="8939" max="8939" width="9.5703125" style="126" customWidth="1"/>
    <col min="8940" max="8940" width="12.42578125" style="126" customWidth="1"/>
    <col min="8941" max="8941" width="21.7109375" style="126" customWidth="1"/>
    <col min="8942" max="8942" width="18.28515625" style="126" customWidth="1"/>
    <col min="8943" max="8943" width="11.42578125" style="126" customWidth="1"/>
    <col min="8944" max="8945" width="13.7109375" style="126" customWidth="1"/>
    <col min="8946" max="8946" width="12" style="126" customWidth="1"/>
    <col min="8947" max="8947" width="11.5703125" style="126" customWidth="1"/>
    <col min="8948" max="8948" width="10.42578125" style="126" customWidth="1"/>
    <col min="8949" max="9146" width="9.140625" style="126"/>
    <col min="9147" max="9147" width="5.5703125" style="126" customWidth="1"/>
    <col min="9148" max="9188" width="0" style="126" hidden="1" customWidth="1"/>
    <col min="9189" max="9189" width="26.140625" style="126" customWidth="1"/>
    <col min="9190" max="9190" width="14" style="126" customWidth="1"/>
    <col min="9191" max="9191" width="13.5703125" style="126" customWidth="1"/>
    <col min="9192" max="9192" width="10.7109375" style="126" customWidth="1"/>
    <col min="9193" max="9193" width="20" style="126" customWidth="1"/>
    <col min="9194" max="9194" width="12" style="126" customWidth="1"/>
    <col min="9195" max="9195" width="9.5703125" style="126" customWidth="1"/>
    <col min="9196" max="9196" width="12.42578125" style="126" customWidth="1"/>
    <col min="9197" max="9197" width="21.7109375" style="126" customWidth="1"/>
    <col min="9198" max="9198" width="18.28515625" style="126" customWidth="1"/>
    <col min="9199" max="9199" width="11.42578125" style="126" customWidth="1"/>
    <col min="9200" max="9201" width="13.7109375" style="126" customWidth="1"/>
    <col min="9202" max="9202" width="12" style="126" customWidth="1"/>
    <col min="9203" max="9203" width="11.5703125" style="126" customWidth="1"/>
    <col min="9204" max="9204" width="10.42578125" style="126" customWidth="1"/>
    <col min="9205" max="9402" width="9.140625" style="126"/>
    <col min="9403" max="9403" width="5.5703125" style="126" customWidth="1"/>
    <col min="9404" max="9444" width="0" style="126" hidden="1" customWidth="1"/>
    <col min="9445" max="9445" width="26.140625" style="126" customWidth="1"/>
    <col min="9446" max="9446" width="14" style="126" customWidth="1"/>
    <col min="9447" max="9447" width="13.5703125" style="126" customWidth="1"/>
    <col min="9448" max="9448" width="10.7109375" style="126" customWidth="1"/>
    <col min="9449" max="9449" width="20" style="126" customWidth="1"/>
    <col min="9450" max="9450" width="12" style="126" customWidth="1"/>
    <col min="9451" max="9451" width="9.5703125" style="126" customWidth="1"/>
    <col min="9452" max="9452" width="12.42578125" style="126" customWidth="1"/>
    <col min="9453" max="9453" width="21.7109375" style="126" customWidth="1"/>
    <col min="9454" max="9454" width="18.28515625" style="126" customWidth="1"/>
    <col min="9455" max="9455" width="11.42578125" style="126" customWidth="1"/>
    <col min="9456" max="9457" width="13.7109375" style="126" customWidth="1"/>
    <col min="9458" max="9458" width="12" style="126" customWidth="1"/>
    <col min="9459" max="9459" width="11.5703125" style="126" customWidth="1"/>
    <col min="9460" max="9460" width="10.42578125" style="126" customWidth="1"/>
    <col min="9461" max="9658" width="9.140625" style="126"/>
    <col min="9659" max="9659" width="5.5703125" style="126" customWidth="1"/>
    <col min="9660" max="9700" width="0" style="126" hidden="1" customWidth="1"/>
    <col min="9701" max="9701" width="26.140625" style="126" customWidth="1"/>
    <col min="9702" max="9702" width="14" style="126" customWidth="1"/>
    <col min="9703" max="9703" width="13.5703125" style="126" customWidth="1"/>
    <col min="9704" max="9704" width="10.7109375" style="126" customWidth="1"/>
    <col min="9705" max="9705" width="20" style="126" customWidth="1"/>
    <col min="9706" max="9706" width="12" style="126" customWidth="1"/>
    <col min="9707" max="9707" width="9.5703125" style="126" customWidth="1"/>
    <col min="9708" max="9708" width="12.42578125" style="126" customWidth="1"/>
    <col min="9709" max="9709" width="21.7109375" style="126" customWidth="1"/>
    <col min="9710" max="9710" width="18.28515625" style="126" customWidth="1"/>
    <col min="9711" max="9711" width="11.42578125" style="126" customWidth="1"/>
    <col min="9712" max="9713" width="13.7109375" style="126" customWidth="1"/>
    <col min="9714" max="9714" width="12" style="126" customWidth="1"/>
    <col min="9715" max="9715" width="11.5703125" style="126" customWidth="1"/>
    <col min="9716" max="9716" width="10.42578125" style="126" customWidth="1"/>
    <col min="9717" max="9914" width="9.140625" style="126"/>
    <col min="9915" max="9915" width="5.5703125" style="126" customWidth="1"/>
    <col min="9916" max="9956" width="0" style="126" hidden="1" customWidth="1"/>
    <col min="9957" max="9957" width="26.140625" style="126" customWidth="1"/>
    <col min="9958" max="9958" width="14" style="126" customWidth="1"/>
    <col min="9959" max="9959" width="13.5703125" style="126" customWidth="1"/>
    <col min="9960" max="9960" width="10.7109375" style="126" customWidth="1"/>
    <col min="9961" max="9961" width="20" style="126" customWidth="1"/>
    <col min="9962" max="9962" width="12" style="126" customWidth="1"/>
    <col min="9963" max="9963" width="9.5703125" style="126" customWidth="1"/>
    <col min="9964" max="9964" width="12.42578125" style="126" customWidth="1"/>
    <col min="9965" max="9965" width="21.7109375" style="126" customWidth="1"/>
    <col min="9966" max="9966" width="18.28515625" style="126" customWidth="1"/>
    <col min="9967" max="9967" width="11.42578125" style="126" customWidth="1"/>
    <col min="9968" max="9969" width="13.7109375" style="126" customWidth="1"/>
    <col min="9970" max="9970" width="12" style="126" customWidth="1"/>
    <col min="9971" max="9971" width="11.5703125" style="126" customWidth="1"/>
    <col min="9972" max="9972" width="10.42578125" style="126" customWidth="1"/>
    <col min="9973" max="10170" width="9.140625" style="126"/>
    <col min="10171" max="10171" width="5.5703125" style="126" customWidth="1"/>
    <col min="10172" max="10212" width="0" style="126" hidden="1" customWidth="1"/>
    <col min="10213" max="10213" width="26.140625" style="126" customWidth="1"/>
    <col min="10214" max="10214" width="14" style="126" customWidth="1"/>
    <col min="10215" max="10215" width="13.5703125" style="126" customWidth="1"/>
    <col min="10216" max="10216" width="10.7109375" style="126" customWidth="1"/>
    <col min="10217" max="10217" width="20" style="126" customWidth="1"/>
    <col min="10218" max="10218" width="12" style="126" customWidth="1"/>
    <col min="10219" max="10219" width="9.5703125" style="126" customWidth="1"/>
    <col min="10220" max="10220" width="12.42578125" style="126" customWidth="1"/>
    <col min="10221" max="10221" width="21.7109375" style="126" customWidth="1"/>
    <col min="10222" max="10222" width="18.28515625" style="126" customWidth="1"/>
    <col min="10223" max="10223" width="11.42578125" style="126" customWidth="1"/>
    <col min="10224" max="10225" width="13.7109375" style="126" customWidth="1"/>
    <col min="10226" max="10226" width="12" style="126" customWidth="1"/>
    <col min="10227" max="10227" width="11.5703125" style="126" customWidth="1"/>
    <col min="10228" max="10228" width="10.42578125" style="126" customWidth="1"/>
    <col min="10229" max="10426" width="9.140625" style="126"/>
    <col min="10427" max="10427" width="5.5703125" style="126" customWidth="1"/>
    <col min="10428" max="10468" width="0" style="126" hidden="1" customWidth="1"/>
    <col min="10469" max="10469" width="26.140625" style="126" customWidth="1"/>
    <col min="10470" max="10470" width="14" style="126" customWidth="1"/>
    <col min="10471" max="10471" width="13.5703125" style="126" customWidth="1"/>
    <col min="10472" max="10472" width="10.7109375" style="126" customWidth="1"/>
    <col min="10473" max="10473" width="20" style="126" customWidth="1"/>
    <col min="10474" max="10474" width="12" style="126" customWidth="1"/>
    <col min="10475" max="10475" width="9.5703125" style="126" customWidth="1"/>
    <col min="10476" max="10476" width="12.42578125" style="126" customWidth="1"/>
    <col min="10477" max="10477" width="21.7109375" style="126" customWidth="1"/>
    <col min="10478" max="10478" width="18.28515625" style="126" customWidth="1"/>
    <col min="10479" max="10479" width="11.42578125" style="126" customWidth="1"/>
    <col min="10480" max="10481" width="13.7109375" style="126" customWidth="1"/>
    <col min="10482" max="10482" width="12" style="126" customWidth="1"/>
    <col min="10483" max="10483" width="11.5703125" style="126" customWidth="1"/>
    <col min="10484" max="10484" width="10.42578125" style="126" customWidth="1"/>
    <col min="10485" max="10682" width="9.140625" style="126"/>
    <col min="10683" max="10683" width="5.5703125" style="126" customWidth="1"/>
    <col min="10684" max="10724" width="0" style="126" hidden="1" customWidth="1"/>
    <col min="10725" max="10725" width="26.140625" style="126" customWidth="1"/>
    <col min="10726" max="10726" width="14" style="126" customWidth="1"/>
    <col min="10727" max="10727" width="13.5703125" style="126" customWidth="1"/>
    <col min="10728" max="10728" width="10.7109375" style="126" customWidth="1"/>
    <col min="10729" max="10729" width="20" style="126" customWidth="1"/>
    <col min="10730" max="10730" width="12" style="126" customWidth="1"/>
    <col min="10731" max="10731" width="9.5703125" style="126" customWidth="1"/>
    <col min="10732" max="10732" width="12.42578125" style="126" customWidth="1"/>
    <col min="10733" max="10733" width="21.7109375" style="126" customWidth="1"/>
    <col min="10734" max="10734" width="18.28515625" style="126" customWidth="1"/>
    <col min="10735" max="10735" width="11.42578125" style="126" customWidth="1"/>
    <col min="10736" max="10737" width="13.7109375" style="126" customWidth="1"/>
    <col min="10738" max="10738" width="12" style="126" customWidth="1"/>
    <col min="10739" max="10739" width="11.5703125" style="126" customWidth="1"/>
    <col min="10740" max="10740" width="10.42578125" style="126" customWidth="1"/>
    <col min="10741" max="10938" width="9.140625" style="126"/>
    <col min="10939" max="10939" width="5.5703125" style="126" customWidth="1"/>
    <col min="10940" max="10980" width="0" style="126" hidden="1" customWidth="1"/>
    <col min="10981" max="10981" width="26.140625" style="126" customWidth="1"/>
    <col min="10982" max="10982" width="14" style="126" customWidth="1"/>
    <col min="10983" max="10983" width="13.5703125" style="126" customWidth="1"/>
    <col min="10984" max="10984" width="10.7109375" style="126" customWidth="1"/>
    <col min="10985" max="10985" width="20" style="126" customWidth="1"/>
    <col min="10986" max="10986" width="12" style="126" customWidth="1"/>
    <col min="10987" max="10987" width="9.5703125" style="126" customWidth="1"/>
    <col min="10988" max="10988" width="12.42578125" style="126" customWidth="1"/>
    <col min="10989" max="10989" width="21.7109375" style="126" customWidth="1"/>
    <col min="10990" max="10990" width="18.28515625" style="126" customWidth="1"/>
    <col min="10991" max="10991" width="11.42578125" style="126" customWidth="1"/>
    <col min="10992" max="10993" width="13.7109375" style="126" customWidth="1"/>
    <col min="10994" max="10994" width="12" style="126" customWidth="1"/>
    <col min="10995" max="10995" width="11.5703125" style="126" customWidth="1"/>
    <col min="10996" max="10996" width="10.42578125" style="126" customWidth="1"/>
    <col min="10997" max="11194" width="9.140625" style="126"/>
    <col min="11195" max="11195" width="5.5703125" style="126" customWidth="1"/>
    <col min="11196" max="11236" width="0" style="126" hidden="1" customWidth="1"/>
    <col min="11237" max="11237" width="26.140625" style="126" customWidth="1"/>
    <col min="11238" max="11238" width="14" style="126" customWidth="1"/>
    <col min="11239" max="11239" width="13.5703125" style="126" customWidth="1"/>
    <col min="11240" max="11240" width="10.7109375" style="126" customWidth="1"/>
    <col min="11241" max="11241" width="20" style="126" customWidth="1"/>
    <col min="11242" max="11242" width="12" style="126" customWidth="1"/>
    <col min="11243" max="11243" width="9.5703125" style="126" customWidth="1"/>
    <col min="11244" max="11244" width="12.42578125" style="126" customWidth="1"/>
    <col min="11245" max="11245" width="21.7109375" style="126" customWidth="1"/>
    <col min="11246" max="11246" width="18.28515625" style="126" customWidth="1"/>
    <col min="11247" max="11247" width="11.42578125" style="126" customWidth="1"/>
    <col min="11248" max="11249" width="13.7109375" style="126" customWidth="1"/>
    <col min="11250" max="11250" width="12" style="126" customWidth="1"/>
    <col min="11251" max="11251" width="11.5703125" style="126" customWidth="1"/>
    <col min="11252" max="11252" width="10.42578125" style="126" customWidth="1"/>
    <col min="11253" max="11450" width="9.140625" style="126"/>
    <col min="11451" max="11451" width="5.5703125" style="126" customWidth="1"/>
    <col min="11452" max="11492" width="0" style="126" hidden="1" customWidth="1"/>
    <col min="11493" max="11493" width="26.140625" style="126" customWidth="1"/>
    <col min="11494" max="11494" width="14" style="126" customWidth="1"/>
    <col min="11495" max="11495" width="13.5703125" style="126" customWidth="1"/>
    <col min="11496" max="11496" width="10.7109375" style="126" customWidth="1"/>
    <col min="11497" max="11497" width="20" style="126" customWidth="1"/>
    <col min="11498" max="11498" width="12" style="126" customWidth="1"/>
    <col min="11499" max="11499" width="9.5703125" style="126" customWidth="1"/>
    <col min="11500" max="11500" width="12.42578125" style="126" customWidth="1"/>
    <col min="11501" max="11501" width="21.7109375" style="126" customWidth="1"/>
    <col min="11502" max="11502" width="18.28515625" style="126" customWidth="1"/>
    <col min="11503" max="11503" width="11.42578125" style="126" customWidth="1"/>
    <col min="11504" max="11505" width="13.7109375" style="126" customWidth="1"/>
    <col min="11506" max="11506" width="12" style="126" customWidth="1"/>
    <col min="11507" max="11507" width="11.5703125" style="126" customWidth="1"/>
    <col min="11508" max="11508" width="10.42578125" style="126" customWidth="1"/>
    <col min="11509" max="11706" width="9.140625" style="126"/>
    <col min="11707" max="11707" width="5.5703125" style="126" customWidth="1"/>
    <col min="11708" max="11748" width="0" style="126" hidden="1" customWidth="1"/>
    <col min="11749" max="11749" width="26.140625" style="126" customWidth="1"/>
    <col min="11750" max="11750" width="14" style="126" customWidth="1"/>
    <col min="11751" max="11751" width="13.5703125" style="126" customWidth="1"/>
    <col min="11752" max="11752" width="10.7109375" style="126" customWidth="1"/>
    <col min="11753" max="11753" width="20" style="126" customWidth="1"/>
    <col min="11754" max="11754" width="12" style="126" customWidth="1"/>
    <col min="11755" max="11755" width="9.5703125" style="126" customWidth="1"/>
    <col min="11756" max="11756" width="12.42578125" style="126" customWidth="1"/>
    <col min="11757" max="11757" width="21.7109375" style="126" customWidth="1"/>
    <col min="11758" max="11758" width="18.28515625" style="126" customWidth="1"/>
    <col min="11759" max="11759" width="11.42578125" style="126" customWidth="1"/>
    <col min="11760" max="11761" width="13.7109375" style="126" customWidth="1"/>
    <col min="11762" max="11762" width="12" style="126" customWidth="1"/>
    <col min="11763" max="11763" width="11.5703125" style="126" customWidth="1"/>
    <col min="11764" max="11764" width="10.42578125" style="126" customWidth="1"/>
    <col min="11765" max="11962" width="9.140625" style="126"/>
    <col min="11963" max="11963" width="5.5703125" style="126" customWidth="1"/>
    <col min="11964" max="12004" width="0" style="126" hidden="1" customWidth="1"/>
    <col min="12005" max="12005" width="26.140625" style="126" customWidth="1"/>
    <col min="12006" max="12006" width="14" style="126" customWidth="1"/>
    <col min="12007" max="12007" width="13.5703125" style="126" customWidth="1"/>
    <col min="12008" max="12008" width="10.7109375" style="126" customWidth="1"/>
    <col min="12009" max="12009" width="20" style="126" customWidth="1"/>
    <col min="12010" max="12010" width="12" style="126" customWidth="1"/>
    <col min="12011" max="12011" width="9.5703125" style="126" customWidth="1"/>
    <col min="12012" max="12012" width="12.42578125" style="126" customWidth="1"/>
    <col min="12013" max="12013" width="21.7109375" style="126" customWidth="1"/>
    <col min="12014" max="12014" width="18.28515625" style="126" customWidth="1"/>
    <col min="12015" max="12015" width="11.42578125" style="126" customWidth="1"/>
    <col min="12016" max="12017" width="13.7109375" style="126" customWidth="1"/>
    <col min="12018" max="12018" width="12" style="126" customWidth="1"/>
    <col min="12019" max="12019" width="11.5703125" style="126" customWidth="1"/>
    <col min="12020" max="12020" width="10.42578125" style="126" customWidth="1"/>
    <col min="12021" max="12218" width="9.140625" style="126"/>
    <col min="12219" max="12219" width="5.5703125" style="126" customWidth="1"/>
    <col min="12220" max="12260" width="0" style="126" hidden="1" customWidth="1"/>
    <col min="12261" max="12261" width="26.140625" style="126" customWidth="1"/>
    <col min="12262" max="12262" width="14" style="126" customWidth="1"/>
    <col min="12263" max="12263" width="13.5703125" style="126" customWidth="1"/>
    <col min="12264" max="12264" width="10.7109375" style="126" customWidth="1"/>
    <col min="12265" max="12265" width="20" style="126" customWidth="1"/>
    <col min="12266" max="12266" width="12" style="126" customWidth="1"/>
    <col min="12267" max="12267" width="9.5703125" style="126" customWidth="1"/>
    <col min="12268" max="12268" width="12.42578125" style="126" customWidth="1"/>
    <col min="12269" max="12269" width="21.7109375" style="126" customWidth="1"/>
    <col min="12270" max="12270" width="18.28515625" style="126" customWidth="1"/>
    <col min="12271" max="12271" width="11.42578125" style="126" customWidth="1"/>
    <col min="12272" max="12273" width="13.7109375" style="126" customWidth="1"/>
    <col min="12274" max="12274" width="12" style="126" customWidth="1"/>
    <col min="12275" max="12275" width="11.5703125" style="126" customWidth="1"/>
    <col min="12276" max="12276" width="10.42578125" style="126" customWidth="1"/>
    <col min="12277" max="12474" width="9.140625" style="126"/>
    <col min="12475" max="12475" width="5.5703125" style="126" customWidth="1"/>
    <col min="12476" max="12516" width="0" style="126" hidden="1" customWidth="1"/>
    <col min="12517" max="12517" width="26.140625" style="126" customWidth="1"/>
    <col min="12518" max="12518" width="14" style="126" customWidth="1"/>
    <col min="12519" max="12519" width="13.5703125" style="126" customWidth="1"/>
    <col min="12520" max="12520" width="10.7109375" style="126" customWidth="1"/>
    <col min="12521" max="12521" width="20" style="126" customWidth="1"/>
    <col min="12522" max="12522" width="12" style="126" customWidth="1"/>
    <col min="12523" max="12523" width="9.5703125" style="126" customWidth="1"/>
    <col min="12524" max="12524" width="12.42578125" style="126" customWidth="1"/>
    <col min="12525" max="12525" width="21.7109375" style="126" customWidth="1"/>
    <col min="12526" max="12526" width="18.28515625" style="126" customWidth="1"/>
    <col min="12527" max="12527" width="11.42578125" style="126" customWidth="1"/>
    <col min="12528" max="12529" width="13.7109375" style="126" customWidth="1"/>
    <col min="12530" max="12530" width="12" style="126" customWidth="1"/>
    <col min="12531" max="12531" width="11.5703125" style="126" customWidth="1"/>
    <col min="12532" max="12532" width="10.42578125" style="126" customWidth="1"/>
    <col min="12533" max="12730" width="9.140625" style="126"/>
    <col min="12731" max="12731" width="5.5703125" style="126" customWidth="1"/>
    <col min="12732" max="12772" width="0" style="126" hidden="1" customWidth="1"/>
    <col min="12773" max="12773" width="26.140625" style="126" customWidth="1"/>
    <col min="12774" max="12774" width="14" style="126" customWidth="1"/>
    <col min="12775" max="12775" width="13.5703125" style="126" customWidth="1"/>
    <col min="12776" max="12776" width="10.7109375" style="126" customWidth="1"/>
    <col min="12777" max="12777" width="20" style="126" customWidth="1"/>
    <col min="12778" max="12778" width="12" style="126" customWidth="1"/>
    <col min="12779" max="12779" width="9.5703125" style="126" customWidth="1"/>
    <col min="12780" max="12780" width="12.42578125" style="126" customWidth="1"/>
    <col min="12781" max="12781" width="21.7109375" style="126" customWidth="1"/>
    <col min="12782" max="12782" width="18.28515625" style="126" customWidth="1"/>
    <col min="12783" max="12783" width="11.42578125" style="126" customWidth="1"/>
    <col min="12784" max="12785" width="13.7109375" style="126" customWidth="1"/>
    <col min="12786" max="12786" width="12" style="126" customWidth="1"/>
    <col min="12787" max="12787" width="11.5703125" style="126" customWidth="1"/>
    <col min="12788" max="12788" width="10.42578125" style="126" customWidth="1"/>
    <col min="12789" max="12986" width="9.140625" style="126"/>
    <col min="12987" max="12987" width="5.5703125" style="126" customWidth="1"/>
    <col min="12988" max="13028" width="0" style="126" hidden="1" customWidth="1"/>
    <col min="13029" max="13029" width="26.140625" style="126" customWidth="1"/>
    <col min="13030" max="13030" width="14" style="126" customWidth="1"/>
    <col min="13031" max="13031" width="13.5703125" style="126" customWidth="1"/>
    <col min="13032" max="13032" width="10.7109375" style="126" customWidth="1"/>
    <col min="13033" max="13033" width="20" style="126" customWidth="1"/>
    <col min="13034" max="13034" width="12" style="126" customWidth="1"/>
    <col min="13035" max="13035" width="9.5703125" style="126" customWidth="1"/>
    <col min="13036" max="13036" width="12.42578125" style="126" customWidth="1"/>
    <col min="13037" max="13037" width="21.7109375" style="126" customWidth="1"/>
    <col min="13038" max="13038" width="18.28515625" style="126" customWidth="1"/>
    <col min="13039" max="13039" width="11.42578125" style="126" customWidth="1"/>
    <col min="13040" max="13041" width="13.7109375" style="126" customWidth="1"/>
    <col min="13042" max="13042" width="12" style="126" customWidth="1"/>
    <col min="13043" max="13043" width="11.5703125" style="126" customWidth="1"/>
    <col min="13044" max="13044" width="10.42578125" style="126" customWidth="1"/>
    <col min="13045" max="13242" width="9.140625" style="126"/>
    <col min="13243" max="13243" width="5.5703125" style="126" customWidth="1"/>
    <col min="13244" max="13284" width="0" style="126" hidden="1" customWidth="1"/>
    <col min="13285" max="13285" width="26.140625" style="126" customWidth="1"/>
    <col min="13286" max="13286" width="14" style="126" customWidth="1"/>
    <col min="13287" max="13287" width="13.5703125" style="126" customWidth="1"/>
    <col min="13288" max="13288" width="10.7109375" style="126" customWidth="1"/>
    <col min="13289" max="13289" width="20" style="126" customWidth="1"/>
    <col min="13290" max="13290" width="12" style="126" customWidth="1"/>
    <col min="13291" max="13291" width="9.5703125" style="126" customWidth="1"/>
    <col min="13292" max="13292" width="12.42578125" style="126" customWidth="1"/>
    <col min="13293" max="13293" width="21.7109375" style="126" customWidth="1"/>
    <col min="13294" max="13294" width="18.28515625" style="126" customWidth="1"/>
    <col min="13295" max="13295" width="11.42578125" style="126" customWidth="1"/>
    <col min="13296" max="13297" width="13.7109375" style="126" customWidth="1"/>
    <col min="13298" max="13298" width="12" style="126" customWidth="1"/>
    <col min="13299" max="13299" width="11.5703125" style="126" customWidth="1"/>
    <col min="13300" max="13300" width="10.42578125" style="126" customWidth="1"/>
    <col min="13301" max="13498" width="9.140625" style="126"/>
    <col min="13499" max="13499" width="5.5703125" style="126" customWidth="1"/>
    <col min="13500" max="13540" width="0" style="126" hidden="1" customWidth="1"/>
    <col min="13541" max="13541" width="26.140625" style="126" customWidth="1"/>
    <col min="13542" max="13542" width="14" style="126" customWidth="1"/>
    <col min="13543" max="13543" width="13.5703125" style="126" customWidth="1"/>
    <col min="13544" max="13544" width="10.7109375" style="126" customWidth="1"/>
    <col min="13545" max="13545" width="20" style="126" customWidth="1"/>
    <col min="13546" max="13546" width="12" style="126" customWidth="1"/>
    <col min="13547" max="13547" width="9.5703125" style="126" customWidth="1"/>
    <col min="13548" max="13548" width="12.42578125" style="126" customWidth="1"/>
    <col min="13549" max="13549" width="21.7109375" style="126" customWidth="1"/>
    <col min="13550" max="13550" width="18.28515625" style="126" customWidth="1"/>
    <col min="13551" max="13551" width="11.42578125" style="126" customWidth="1"/>
    <col min="13552" max="13553" width="13.7109375" style="126" customWidth="1"/>
    <col min="13554" max="13554" width="12" style="126" customWidth="1"/>
    <col min="13555" max="13555" width="11.5703125" style="126" customWidth="1"/>
    <col min="13556" max="13556" width="10.42578125" style="126" customWidth="1"/>
    <col min="13557" max="13754" width="9.140625" style="126"/>
    <col min="13755" max="13755" width="5.5703125" style="126" customWidth="1"/>
    <col min="13756" max="13796" width="0" style="126" hidden="1" customWidth="1"/>
    <col min="13797" max="13797" width="26.140625" style="126" customWidth="1"/>
    <col min="13798" max="13798" width="14" style="126" customWidth="1"/>
    <col min="13799" max="13799" width="13.5703125" style="126" customWidth="1"/>
    <col min="13800" max="13800" width="10.7109375" style="126" customWidth="1"/>
    <col min="13801" max="13801" width="20" style="126" customWidth="1"/>
    <col min="13802" max="13802" width="12" style="126" customWidth="1"/>
    <col min="13803" max="13803" width="9.5703125" style="126" customWidth="1"/>
    <col min="13804" max="13804" width="12.42578125" style="126" customWidth="1"/>
    <col min="13805" max="13805" width="21.7109375" style="126" customWidth="1"/>
    <col min="13806" max="13806" width="18.28515625" style="126" customWidth="1"/>
    <col min="13807" max="13807" width="11.42578125" style="126" customWidth="1"/>
    <col min="13808" max="13809" width="13.7109375" style="126" customWidth="1"/>
    <col min="13810" max="13810" width="12" style="126" customWidth="1"/>
    <col min="13811" max="13811" width="11.5703125" style="126" customWidth="1"/>
    <col min="13812" max="13812" width="10.42578125" style="126" customWidth="1"/>
    <col min="13813" max="14010" width="9.140625" style="126"/>
    <col min="14011" max="14011" width="5.5703125" style="126" customWidth="1"/>
    <col min="14012" max="14052" width="0" style="126" hidden="1" customWidth="1"/>
    <col min="14053" max="14053" width="26.140625" style="126" customWidth="1"/>
    <col min="14054" max="14054" width="14" style="126" customWidth="1"/>
    <col min="14055" max="14055" width="13.5703125" style="126" customWidth="1"/>
    <col min="14056" max="14056" width="10.7109375" style="126" customWidth="1"/>
    <col min="14057" max="14057" width="20" style="126" customWidth="1"/>
    <col min="14058" max="14058" width="12" style="126" customWidth="1"/>
    <col min="14059" max="14059" width="9.5703125" style="126" customWidth="1"/>
    <col min="14060" max="14060" width="12.42578125" style="126" customWidth="1"/>
    <col min="14061" max="14061" width="21.7109375" style="126" customWidth="1"/>
    <col min="14062" max="14062" width="18.28515625" style="126" customWidth="1"/>
    <col min="14063" max="14063" width="11.42578125" style="126" customWidth="1"/>
    <col min="14064" max="14065" width="13.7109375" style="126" customWidth="1"/>
    <col min="14066" max="14066" width="12" style="126" customWidth="1"/>
    <col min="14067" max="14067" width="11.5703125" style="126" customWidth="1"/>
    <col min="14068" max="14068" width="10.42578125" style="126" customWidth="1"/>
    <col min="14069" max="14266" width="9.140625" style="126"/>
    <col min="14267" max="14267" width="5.5703125" style="126" customWidth="1"/>
    <col min="14268" max="14308" width="0" style="126" hidden="1" customWidth="1"/>
    <col min="14309" max="14309" width="26.140625" style="126" customWidth="1"/>
    <col min="14310" max="14310" width="14" style="126" customWidth="1"/>
    <col min="14311" max="14311" width="13.5703125" style="126" customWidth="1"/>
    <col min="14312" max="14312" width="10.7109375" style="126" customWidth="1"/>
    <col min="14313" max="14313" width="20" style="126" customWidth="1"/>
    <col min="14314" max="14314" width="12" style="126" customWidth="1"/>
    <col min="14315" max="14315" width="9.5703125" style="126" customWidth="1"/>
    <col min="14316" max="14316" width="12.42578125" style="126" customWidth="1"/>
    <col min="14317" max="14317" width="21.7109375" style="126" customWidth="1"/>
    <col min="14318" max="14318" width="18.28515625" style="126" customWidth="1"/>
    <col min="14319" max="14319" width="11.42578125" style="126" customWidth="1"/>
    <col min="14320" max="14321" width="13.7109375" style="126" customWidth="1"/>
    <col min="14322" max="14322" width="12" style="126" customWidth="1"/>
    <col min="14323" max="14323" width="11.5703125" style="126" customWidth="1"/>
    <col min="14324" max="14324" width="10.42578125" style="126" customWidth="1"/>
    <col min="14325" max="14522" width="9.140625" style="126"/>
    <col min="14523" max="14523" width="5.5703125" style="126" customWidth="1"/>
    <col min="14524" max="14564" width="0" style="126" hidden="1" customWidth="1"/>
    <col min="14565" max="14565" width="26.140625" style="126" customWidth="1"/>
    <col min="14566" max="14566" width="14" style="126" customWidth="1"/>
    <col min="14567" max="14567" width="13.5703125" style="126" customWidth="1"/>
    <col min="14568" max="14568" width="10.7109375" style="126" customWidth="1"/>
    <col min="14569" max="14569" width="20" style="126" customWidth="1"/>
    <col min="14570" max="14570" width="12" style="126" customWidth="1"/>
    <col min="14571" max="14571" width="9.5703125" style="126" customWidth="1"/>
    <col min="14572" max="14572" width="12.42578125" style="126" customWidth="1"/>
    <col min="14573" max="14573" width="21.7109375" style="126" customWidth="1"/>
    <col min="14574" max="14574" width="18.28515625" style="126" customWidth="1"/>
    <col min="14575" max="14575" width="11.42578125" style="126" customWidth="1"/>
    <col min="14576" max="14577" width="13.7109375" style="126" customWidth="1"/>
    <col min="14578" max="14578" width="12" style="126" customWidth="1"/>
    <col min="14579" max="14579" width="11.5703125" style="126" customWidth="1"/>
    <col min="14580" max="14580" width="10.42578125" style="126" customWidth="1"/>
    <col min="14581" max="14778" width="9.140625" style="126"/>
    <col min="14779" max="14779" width="5.5703125" style="126" customWidth="1"/>
    <col min="14780" max="14820" width="0" style="126" hidden="1" customWidth="1"/>
    <col min="14821" max="14821" width="26.140625" style="126" customWidth="1"/>
    <col min="14822" max="14822" width="14" style="126" customWidth="1"/>
    <col min="14823" max="14823" width="13.5703125" style="126" customWidth="1"/>
    <col min="14824" max="14824" width="10.7109375" style="126" customWidth="1"/>
    <col min="14825" max="14825" width="20" style="126" customWidth="1"/>
    <col min="14826" max="14826" width="12" style="126" customWidth="1"/>
    <col min="14827" max="14827" width="9.5703125" style="126" customWidth="1"/>
    <col min="14828" max="14828" width="12.42578125" style="126" customWidth="1"/>
    <col min="14829" max="14829" width="21.7109375" style="126" customWidth="1"/>
    <col min="14830" max="14830" width="18.28515625" style="126" customWidth="1"/>
    <col min="14831" max="14831" width="11.42578125" style="126" customWidth="1"/>
    <col min="14832" max="14833" width="13.7109375" style="126" customWidth="1"/>
    <col min="14834" max="14834" width="12" style="126" customWidth="1"/>
    <col min="14835" max="14835" width="11.5703125" style="126" customWidth="1"/>
    <col min="14836" max="14836" width="10.42578125" style="126" customWidth="1"/>
    <col min="14837" max="15034" width="9.140625" style="126"/>
    <col min="15035" max="15035" width="5.5703125" style="126" customWidth="1"/>
    <col min="15036" max="15076" width="0" style="126" hidden="1" customWidth="1"/>
    <col min="15077" max="15077" width="26.140625" style="126" customWidth="1"/>
    <col min="15078" max="15078" width="14" style="126" customWidth="1"/>
    <col min="15079" max="15079" width="13.5703125" style="126" customWidth="1"/>
    <col min="15080" max="15080" width="10.7109375" style="126" customWidth="1"/>
    <col min="15081" max="15081" width="20" style="126" customWidth="1"/>
    <col min="15082" max="15082" width="12" style="126" customWidth="1"/>
    <col min="15083" max="15083" width="9.5703125" style="126" customWidth="1"/>
    <col min="15084" max="15084" width="12.42578125" style="126" customWidth="1"/>
    <col min="15085" max="15085" width="21.7109375" style="126" customWidth="1"/>
    <col min="15086" max="15086" width="18.28515625" style="126" customWidth="1"/>
    <col min="15087" max="15087" width="11.42578125" style="126" customWidth="1"/>
    <col min="15088" max="15089" width="13.7109375" style="126" customWidth="1"/>
    <col min="15090" max="15090" width="12" style="126" customWidth="1"/>
    <col min="15091" max="15091" width="11.5703125" style="126" customWidth="1"/>
    <col min="15092" max="15092" width="10.42578125" style="126" customWidth="1"/>
    <col min="15093" max="15290" width="9.140625" style="126"/>
    <col min="15291" max="15291" width="5.5703125" style="126" customWidth="1"/>
    <col min="15292" max="15332" width="0" style="126" hidden="1" customWidth="1"/>
    <col min="15333" max="15333" width="26.140625" style="126" customWidth="1"/>
    <col min="15334" max="15334" width="14" style="126" customWidth="1"/>
    <col min="15335" max="15335" width="13.5703125" style="126" customWidth="1"/>
    <col min="15336" max="15336" width="10.7109375" style="126" customWidth="1"/>
    <col min="15337" max="15337" width="20" style="126" customWidth="1"/>
    <col min="15338" max="15338" width="12" style="126" customWidth="1"/>
    <col min="15339" max="15339" width="9.5703125" style="126" customWidth="1"/>
    <col min="15340" max="15340" width="12.42578125" style="126" customWidth="1"/>
    <col min="15341" max="15341" width="21.7109375" style="126" customWidth="1"/>
    <col min="15342" max="15342" width="18.28515625" style="126" customWidth="1"/>
    <col min="15343" max="15343" width="11.42578125" style="126" customWidth="1"/>
    <col min="15344" max="15345" width="13.7109375" style="126" customWidth="1"/>
    <col min="15346" max="15346" width="12" style="126" customWidth="1"/>
    <col min="15347" max="15347" width="11.5703125" style="126" customWidth="1"/>
    <col min="15348" max="15348" width="10.42578125" style="126" customWidth="1"/>
    <col min="15349" max="15546" width="9.140625" style="126"/>
    <col min="15547" max="15547" width="5.5703125" style="126" customWidth="1"/>
    <col min="15548" max="15588" width="0" style="126" hidden="1" customWidth="1"/>
    <col min="15589" max="15589" width="26.140625" style="126" customWidth="1"/>
    <col min="15590" max="15590" width="14" style="126" customWidth="1"/>
    <col min="15591" max="15591" width="13.5703125" style="126" customWidth="1"/>
    <col min="15592" max="15592" width="10.7109375" style="126" customWidth="1"/>
    <col min="15593" max="15593" width="20" style="126" customWidth="1"/>
    <col min="15594" max="15594" width="12" style="126" customWidth="1"/>
    <col min="15595" max="15595" width="9.5703125" style="126" customWidth="1"/>
    <col min="15596" max="15596" width="12.42578125" style="126" customWidth="1"/>
    <col min="15597" max="15597" width="21.7109375" style="126" customWidth="1"/>
    <col min="15598" max="15598" width="18.28515625" style="126" customWidth="1"/>
    <col min="15599" max="15599" width="11.42578125" style="126" customWidth="1"/>
    <col min="15600" max="15601" width="13.7109375" style="126" customWidth="1"/>
    <col min="15602" max="15602" width="12" style="126" customWidth="1"/>
    <col min="15603" max="15603" width="11.5703125" style="126" customWidth="1"/>
    <col min="15604" max="15604" width="10.42578125" style="126" customWidth="1"/>
    <col min="15605" max="15802" width="9.140625" style="126"/>
    <col min="15803" max="15803" width="5.5703125" style="126" customWidth="1"/>
    <col min="15804" max="15844" width="0" style="126" hidden="1" customWidth="1"/>
    <col min="15845" max="15845" width="26.140625" style="126" customWidth="1"/>
    <col min="15846" max="15846" width="14" style="126" customWidth="1"/>
    <col min="15847" max="15847" width="13.5703125" style="126" customWidth="1"/>
    <col min="15848" max="15848" width="10.7109375" style="126" customWidth="1"/>
    <col min="15849" max="15849" width="20" style="126" customWidth="1"/>
    <col min="15850" max="15850" width="12" style="126" customWidth="1"/>
    <col min="15851" max="15851" width="9.5703125" style="126" customWidth="1"/>
    <col min="15852" max="15852" width="12.42578125" style="126" customWidth="1"/>
    <col min="15853" max="15853" width="21.7109375" style="126" customWidth="1"/>
    <col min="15854" max="15854" width="18.28515625" style="126" customWidth="1"/>
    <col min="15855" max="15855" width="11.42578125" style="126" customWidth="1"/>
    <col min="15856" max="15857" width="13.7109375" style="126" customWidth="1"/>
    <col min="15858" max="15858" width="12" style="126" customWidth="1"/>
    <col min="15859" max="15859" width="11.5703125" style="126" customWidth="1"/>
    <col min="15860" max="15860" width="10.42578125" style="126" customWidth="1"/>
    <col min="15861" max="16058" width="9.140625" style="126"/>
    <col min="16059" max="16059" width="5.5703125" style="126" customWidth="1"/>
    <col min="16060" max="16100" width="0" style="126" hidden="1" customWidth="1"/>
    <col min="16101" max="16101" width="26.140625" style="126" customWidth="1"/>
    <col min="16102" max="16102" width="14" style="126" customWidth="1"/>
    <col min="16103" max="16103" width="13.5703125" style="126" customWidth="1"/>
    <col min="16104" max="16104" width="10.7109375" style="126" customWidth="1"/>
    <col min="16105" max="16105" width="20" style="126" customWidth="1"/>
    <col min="16106" max="16106" width="12" style="126" customWidth="1"/>
    <col min="16107" max="16107" width="9.5703125" style="126" customWidth="1"/>
    <col min="16108" max="16108" width="12.42578125" style="126" customWidth="1"/>
    <col min="16109" max="16109" width="21.7109375" style="126" customWidth="1"/>
    <col min="16110" max="16110" width="18.28515625" style="126" customWidth="1"/>
    <col min="16111" max="16111" width="11.42578125" style="126" customWidth="1"/>
    <col min="16112" max="16113" width="13.7109375" style="126" customWidth="1"/>
    <col min="16114" max="16114" width="12" style="126" customWidth="1"/>
    <col min="16115" max="16115" width="11.5703125" style="126" customWidth="1"/>
    <col min="16116" max="16116" width="10.42578125" style="126" customWidth="1"/>
    <col min="16117" max="16384" width="9.140625" style="126"/>
  </cols>
  <sheetData>
    <row r="1" spans="1:47" ht="36" customHeight="1" x14ac:dyDescent="0.25"/>
    <row r="2" spans="1:47" s="128" customFormat="1" ht="101.25" customHeight="1" x14ac:dyDescent="0.25">
      <c r="A2" s="214"/>
      <c r="B2" s="55"/>
      <c r="C2" s="57"/>
      <c r="D2" s="57"/>
      <c r="E2" s="57"/>
      <c r="F2" s="57"/>
      <c r="G2" s="57"/>
      <c r="H2" s="57"/>
      <c r="I2" s="57"/>
      <c r="J2" s="56"/>
      <c r="K2" s="57"/>
      <c r="L2" s="57"/>
      <c r="AF2" s="129"/>
      <c r="AH2" s="129"/>
    </row>
    <row r="3" spans="1:47" s="128" customFormat="1" ht="38.25" customHeight="1" x14ac:dyDescent="0.25">
      <c r="A3" s="214"/>
      <c r="B3" s="221" t="s">
        <v>73</v>
      </c>
      <c r="C3" s="221"/>
      <c r="D3" s="221"/>
      <c r="E3" s="221"/>
      <c r="F3" s="221"/>
      <c r="G3" s="221"/>
      <c r="H3" s="221"/>
      <c r="I3" s="221"/>
      <c r="J3" s="221"/>
      <c r="K3" s="221"/>
      <c r="L3" s="221"/>
      <c r="AF3" s="129"/>
      <c r="AH3" s="129"/>
    </row>
    <row r="4" spans="1:47" s="128" customFormat="1" ht="15.75" customHeight="1" thickBot="1" x14ac:dyDescent="0.3">
      <c r="A4" s="214"/>
      <c r="B4" s="130"/>
      <c r="C4" s="130"/>
      <c r="D4" s="130"/>
      <c r="E4" s="130"/>
      <c r="F4" s="130"/>
      <c r="G4" s="130"/>
      <c r="H4" s="130"/>
      <c r="I4" s="130"/>
      <c r="J4" s="130"/>
      <c r="K4" s="130"/>
      <c r="L4" s="130"/>
      <c r="AF4" s="129"/>
      <c r="AH4" s="129"/>
    </row>
    <row r="5" spans="1:47" s="128" customFormat="1" ht="38.25" customHeight="1" thickBot="1" x14ac:dyDescent="0.3">
      <c r="A5" s="214"/>
      <c r="B5" s="55"/>
      <c r="C5" s="131"/>
      <c r="D5" s="57"/>
      <c r="E5" s="132" t="s">
        <v>74</v>
      </c>
      <c r="F5" s="57"/>
      <c r="G5" s="57"/>
      <c r="H5" s="172" t="s">
        <v>75</v>
      </c>
      <c r="I5" s="59">
        <f>SUM(F10:F39)</f>
        <v>3</v>
      </c>
      <c r="J5" s="57"/>
      <c r="K5" s="175" t="s">
        <v>58</v>
      </c>
      <c r="L5" s="133" t="s">
        <v>76</v>
      </c>
      <c r="W5" s="128" t="s">
        <v>99</v>
      </c>
      <c r="Y5" s="128" t="s">
        <v>100</v>
      </c>
      <c r="AC5" s="128" t="s">
        <v>54</v>
      </c>
      <c r="AF5" s="129"/>
      <c r="AG5" s="128" t="s">
        <v>122</v>
      </c>
      <c r="AH5" s="129"/>
      <c r="AI5" s="128" t="s">
        <v>123</v>
      </c>
    </row>
    <row r="6" spans="1:47" s="128" customFormat="1" ht="33" customHeight="1" thickBot="1" x14ac:dyDescent="0.3">
      <c r="A6" s="214"/>
      <c r="B6" s="55"/>
      <c r="C6" s="134"/>
      <c r="D6" s="57"/>
      <c r="E6" s="202">
        <v>0</v>
      </c>
      <c r="F6" s="57"/>
      <c r="G6" s="57"/>
      <c r="H6" s="173" t="s">
        <v>77</v>
      </c>
      <c r="I6" s="60">
        <f>SUM(H10:H39)</f>
        <v>0.48060000000000003</v>
      </c>
      <c r="J6" s="135"/>
      <c r="K6" s="136">
        <v>28.3</v>
      </c>
      <c r="L6" s="61">
        <f>I7*K6</f>
        <v>1366.6106247164503</v>
      </c>
      <c r="V6" s="137" t="s">
        <v>111</v>
      </c>
      <c r="W6" s="138">
        <v>1.1499999999999999</v>
      </c>
      <c r="Y6" s="139">
        <v>1.1499999999999999</v>
      </c>
      <c r="AC6" s="139">
        <v>1.1499999999999999</v>
      </c>
      <c r="AF6" s="129"/>
      <c r="AG6" s="139">
        <v>1.2</v>
      </c>
      <c r="AH6" s="129"/>
      <c r="AI6" s="139">
        <v>1.2</v>
      </c>
    </row>
    <row r="7" spans="1:47" s="128" customFormat="1" ht="39.75" customHeight="1" thickBot="1" x14ac:dyDescent="0.3">
      <c r="A7" s="214"/>
      <c r="B7" s="55"/>
      <c r="C7" s="228"/>
      <c r="D7" s="232"/>
      <c r="E7" s="232"/>
      <c r="F7" s="232"/>
      <c r="G7" s="201"/>
      <c r="H7" s="174" t="s">
        <v>131</v>
      </c>
      <c r="I7" s="60">
        <f>SUM(J10:J39)</f>
        <v>48.290128081853368</v>
      </c>
      <c r="J7" s="141"/>
      <c r="K7" s="215"/>
      <c r="L7" s="216"/>
      <c r="N7" s="230" t="s">
        <v>110</v>
      </c>
      <c r="O7" s="231"/>
      <c r="P7" s="231"/>
      <c r="V7" s="137" t="s">
        <v>112</v>
      </c>
      <c r="W7" s="143">
        <v>1.65</v>
      </c>
      <c r="Y7" s="144">
        <v>1.65</v>
      </c>
      <c r="AC7" s="144">
        <v>1.65</v>
      </c>
      <c r="AF7" s="129"/>
      <c r="AH7" s="129"/>
    </row>
    <row r="8" spans="1:47" s="129" customFormat="1" ht="17.25" customHeight="1" thickBot="1" x14ac:dyDescent="0.3">
      <c r="B8" s="145"/>
      <c r="C8" s="140"/>
      <c r="D8" s="235"/>
      <c r="E8" s="236"/>
      <c r="F8" s="236"/>
      <c r="G8" s="140"/>
      <c r="H8" s="146"/>
      <c r="I8" s="128"/>
      <c r="K8" s="142"/>
      <c r="L8" s="147"/>
      <c r="N8" s="148" t="s">
        <v>139</v>
      </c>
      <c r="O8" s="148">
        <v>1.25</v>
      </c>
      <c r="P8" s="148">
        <v>1.1200000000000001</v>
      </c>
      <c r="V8" s="217" t="s">
        <v>98</v>
      </c>
      <c r="W8" s="218"/>
      <c r="X8" s="219"/>
      <c r="Y8" s="219"/>
      <c r="Z8" s="219"/>
      <c r="AA8" s="219"/>
      <c r="AB8" s="219"/>
      <c r="AC8" s="219"/>
      <c r="AD8" s="219"/>
      <c r="AE8" s="219"/>
      <c r="AF8" s="219"/>
      <c r="AG8" s="219"/>
      <c r="AH8" s="219"/>
      <c r="AI8" s="219"/>
      <c r="AJ8" s="219"/>
      <c r="AK8" s="219"/>
    </row>
    <row r="9" spans="1:47" s="128" customFormat="1" ht="55.5" customHeight="1" thickBot="1" x14ac:dyDescent="0.3">
      <c r="A9" s="214"/>
      <c r="B9" s="192" t="s">
        <v>5</v>
      </c>
      <c r="C9" s="193" t="s">
        <v>78</v>
      </c>
      <c r="D9" s="194" t="s">
        <v>79</v>
      </c>
      <c r="E9" s="193" t="s">
        <v>80</v>
      </c>
      <c r="F9" s="194" t="s">
        <v>81</v>
      </c>
      <c r="G9" s="193" t="s">
        <v>42</v>
      </c>
      <c r="H9" s="194" t="s">
        <v>82</v>
      </c>
      <c r="I9" s="193" t="s">
        <v>138</v>
      </c>
      <c r="J9" s="133" t="s">
        <v>129</v>
      </c>
      <c r="K9" s="222" t="s">
        <v>130</v>
      </c>
      <c r="L9" s="223"/>
      <c r="N9" s="149" t="s">
        <v>109</v>
      </c>
      <c r="O9" s="149" t="s">
        <v>108</v>
      </c>
      <c r="P9" s="149" t="s">
        <v>107</v>
      </c>
      <c r="T9" s="148" t="s">
        <v>106</v>
      </c>
      <c r="U9" s="150" t="s">
        <v>89</v>
      </c>
      <c r="V9" s="150" t="s">
        <v>99</v>
      </c>
      <c r="W9" s="148" t="s">
        <v>104</v>
      </c>
      <c r="X9" s="150" t="s">
        <v>100</v>
      </c>
      <c r="Y9" s="148" t="s">
        <v>104</v>
      </c>
      <c r="Z9" s="150" t="s">
        <v>38</v>
      </c>
      <c r="AA9" s="148" t="s">
        <v>104</v>
      </c>
      <c r="AB9" s="150" t="s">
        <v>54</v>
      </c>
      <c r="AC9" s="148"/>
      <c r="AD9" s="150" t="s">
        <v>96</v>
      </c>
      <c r="AE9" s="148" t="s">
        <v>104</v>
      </c>
      <c r="AF9" s="151" t="s">
        <v>127</v>
      </c>
      <c r="AG9" s="148" t="s">
        <v>104</v>
      </c>
      <c r="AH9" s="151" t="s">
        <v>128</v>
      </c>
      <c r="AI9" s="148" t="s">
        <v>104</v>
      </c>
      <c r="AJ9" s="150" t="s">
        <v>97</v>
      </c>
      <c r="AK9" s="148" t="s">
        <v>104</v>
      </c>
      <c r="AL9" s="150" t="s">
        <v>21</v>
      </c>
      <c r="AM9" s="148" t="s">
        <v>104</v>
      </c>
      <c r="AN9" s="96" t="s">
        <v>23</v>
      </c>
      <c r="AO9" s="148" t="s">
        <v>104</v>
      </c>
      <c r="AP9" s="150" t="s">
        <v>4</v>
      </c>
      <c r="AQ9" s="148" t="s">
        <v>104</v>
      </c>
      <c r="AR9" s="150" t="s">
        <v>24</v>
      </c>
      <c r="AS9" s="148" t="s">
        <v>104</v>
      </c>
      <c r="AT9" s="96" t="s">
        <v>25</v>
      </c>
      <c r="AU9" s="148" t="s">
        <v>104</v>
      </c>
    </row>
    <row r="10" spans="1:47" s="128" customFormat="1" ht="32.25" customHeight="1" x14ac:dyDescent="0.25">
      <c r="A10" s="214" t="str">
        <f>CONCATENATE(C10,G10)</f>
        <v>5-ти элемLM63 Matrix</v>
      </c>
      <c r="B10" s="189">
        <v>1</v>
      </c>
      <c r="C10" s="190" t="s">
        <v>12</v>
      </c>
      <c r="D10" s="188">
        <v>450</v>
      </c>
      <c r="E10" s="188">
        <v>356</v>
      </c>
      <c r="F10" s="188">
        <v>1</v>
      </c>
      <c r="G10" s="188" t="s">
        <v>59</v>
      </c>
      <c r="H10" s="191">
        <f t="shared" ref="H10:H39" si="0">((D10*E10)*F10)/1000000</f>
        <v>0.16020000000000001</v>
      </c>
      <c r="I10" s="191" t="str">
        <f>IF(A10="5-ти элемUA22 Smart","Нет материала",IF(A10="5-ти элемUA08 Smart","Нет материала",IF(C10="5-ти элем",IF(D10&lt;$D$55,"Ошибка в длине",IF(E10&lt;$F$55,"Ошибка в ширине","ок")),IF(C10="Витрина",IF(D10&lt;$D$56,"Ошибка в длине",IF(E10&lt;$F$56,"Ошибка в ширине","ок")),IF(C10="3-х элем",IF(D10&lt;$D$54,"Ошибка в длине",IF(E10&lt;$F$54,"Ошибка в ширине","ок")),IF(C10="Гладкий",IF(D10&lt;$D$53,"Ошибка в длине",IF(E10&lt;$F$53,"Ошибка в ширине","ок")),0))))))</f>
        <v>ок</v>
      </c>
      <c r="J10" s="213">
        <f>N10</f>
        <v>14.984836872768591</v>
      </c>
      <c r="K10" s="224" t="s">
        <v>132</v>
      </c>
      <c r="L10" s="195" t="s">
        <v>59</v>
      </c>
      <c r="M10" s="155"/>
      <c r="N10" s="107">
        <f>O10*1.2*1.1</f>
        <v>14.984836872768591</v>
      </c>
      <c r="O10" s="107">
        <f>P10*1.25</f>
        <v>11.35214914603681</v>
      </c>
      <c r="P10" s="107">
        <f>(W10+Y10+AA10+AC10+AE10+AK10+AM10+AO10+AQ10+AS10+AU10+AG10+AI10)*1.12</f>
        <v>9.0817193168294477</v>
      </c>
      <c r="T10" s="156">
        <f>D10*E10/1000000</f>
        <v>0.16020000000000001</v>
      </c>
      <c r="U10" s="150" t="str">
        <f>G10</f>
        <v>LM63 Matrix</v>
      </c>
      <c r="V10" s="107">
        <f>(Бланк!AP3+Бланк!AP4)*W6</f>
        <v>0.1218356</v>
      </c>
      <c r="W10" s="156">
        <f>VLOOKUP(U10,'Исх дан мат и усл'!$C$6:$I$3601,2,FALSE)*V10*$W$7</f>
        <v>1.3911188808000001</v>
      </c>
      <c r="X10" s="107">
        <f>IF(Бланк!AD5="Стекло",0,(Бланк!AA5*Бланк!AB5)*Бланк!AC5*Y6)/1000000</f>
        <v>7.6400250000000003E-2</v>
      </c>
      <c r="Y10" s="156">
        <f>VLOOKUP(U10,'Исх дан мат и усл'!$C$6:$I$3601,4,FALSE)*X10*$Y$7</f>
        <v>0.73115039250000002</v>
      </c>
      <c r="Z10" s="107">
        <f>IF(Бланк!AD5="Стекло",Бланк!AA5*Бланк!AB5*Бланк!AC5/1000000,0)</f>
        <v>0</v>
      </c>
      <c r="AA10" s="156">
        <f>$E$6*Z10</f>
        <v>0</v>
      </c>
      <c r="AB10" s="157">
        <f>AN10*$AC$6</f>
        <v>3.7168000000000001</v>
      </c>
      <c r="AC10" s="156">
        <f>VLOOKUP(U10,'Исх дан мат и усл'!$C$6:$I$3601,6,FALSE)*AB10*$AC$7</f>
        <v>1.1652168000000001</v>
      </c>
      <c r="AD10" s="107">
        <f>Бланк!AI3</f>
        <v>16</v>
      </c>
      <c r="AE10" s="156">
        <f>VLOOKUP($AD$9,'Исх дан мат и усл'!$C$6:$E$3801,2,FALSE)*AD10</f>
        <v>0.12</v>
      </c>
      <c r="AF10" s="157">
        <f>F10*4</f>
        <v>4</v>
      </c>
      <c r="AG10" s="156">
        <f>VLOOKUP($AF$9,'Исх дан мат и усл'!$C$6:$E$3801,2,FALSE)*$AG$6*AF10</f>
        <v>5.0883392226148405E-2</v>
      </c>
      <c r="AH10" s="157">
        <f>(D10*E10)*5/1000000</f>
        <v>0.80100000000000005</v>
      </c>
      <c r="AI10" s="156">
        <f>VLOOKUP($AH$9,'Исх дан мат и усл'!$C$6:$E$3801,2,FALSE)*$AI$6*AH10</f>
        <v>1.5587647872176985E-2</v>
      </c>
      <c r="AJ10" s="107">
        <f>AD10*0.01</f>
        <v>0.16</v>
      </c>
      <c r="AK10" s="156">
        <f>VLOOKUP($AJ$9,'Исх дан мат и усл'!$C$6:$E$3401,2,FALSE)*AJ10</f>
        <v>0.52800000000000002</v>
      </c>
      <c r="AL10" s="107">
        <f>SUM(Бланк!AG3:AG5)</f>
        <v>3.6419999999999999</v>
      </c>
      <c r="AM10" s="156">
        <f>VLOOKUP($AL$9,'Исх дан мат и усл'!$C$6:$E$3401,2,FALSE)*AL10</f>
        <v>0.32173144876325088</v>
      </c>
      <c r="AN10" s="107">
        <f>Бланк!AE3+Бланк!AF3+Бланк!AF4</f>
        <v>3.2320000000000002</v>
      </c>
      <c r="AO10" s="156">
        <f>VLOOKUP($AN$9,'Исх дан мат и усл'!$C$6:$E$3401,2,FALSE)*AN10</f>
        <v>0.57102473498233219</v>
      </c>
      <c r="AP10" s="107">
        <f>Бланк!AH3+Бланк!AH4</f>
        <v>2.5840000000000001</v>
      </c>
      <c r="AQ10" s="156">
        <f>VLOOKUP($AP$9,'Исх дан мат и усл'!$C$6:$E$3401,2,FALSE)*AP10</f>
        <v>0.71219787985865712</v>
      </c>
      <c r="AR10" s="107">
        <f>Бланк!AI3</f>
        <v>16</v>
      </c>
      <c r="AS10" s="156">
        <f>VLOOKUP($AR$9,'Исх дан мат и усл'!$C$6:$E$3401,2,FALSE)*AR10</f>
        <v>0.73498233215547704</v>
      </c>
      <c r="AT10" s="107">
        <f>Бланк!V3</f>
        <v>1</v>
      </c>
      <c r="AU10" s="156">
        <f>IF(T10&lt;0.5,'Исх дан мат и усл'!$D$27*AT10,IF(T10&lt;1,'Исх дан мат и усл'!$D$28*AT10,IF(T10&lt;2,'Исх дан мат и усл'!$D$29*AT10,'Исх дан мат и усл'!$D$30*AT10)))</f>
        <v>1.7667844522968197</v>
      </c>
    </row>
    <row r="11" spans="1:47" s="128" customFormat="1" ht="32.25" customHeight="1" x14ac:dyDescent="0.25">
      <c r="A11" s="214" t="str">
        <f t="shared" ref="A11:A39" si="1">CONCATENATE(C11,G11)</f>
        <v>5-ти элемSO70 Sherwood</v>
      </c>
      <c r="B11" s="152">
        <v>2</v>
      </c>
      <c r="C11" s="190" t="s">
        <v>12</v>
      </c>
      <c r="D11" s="188">
        <v>450</v>
      </c>
      <c r="E11" s="188">
        <v>356</v>
      </c>
      <c r="F11" s="188">
        <v>1</v>
      </c>
      <c r="G11" s="188" t="s">
        <v>71</v>
      </c>
      <c r="H11" s="107">
        <f t="shared" si="0"/>
        <v>0.16020000000000001</v>
      </c>
      <c r="I11" s="191" t="str">
        <f t="shared" ref="I11:I39" si="2">IF(A11="5-ти элемUA22 Smart","Нет материала",IF(A11="5-ти элемUA08 Smart","Нет материала",IF(C11="5-ти элем",IF(D11&lt;$D$55,"Ошибка в длине",IF(E11&lt;$F$55,"Ошибка в ширине","ок")),IF(C11="Витрина",IF(D11&lt;$D$56,"Ошибка в длине",IF(E11&lt;$F$56,"Ошибка в ширине","ок")),IF(C11="3-х элем",IF(D11&lt;$D$54,"Ошибка в длине",IF(E11&lt;$F$54,"Ошибка в ширине","ок")),IF(C11="Гладкий",IF(D11&lt;$D$53,"Ошибка в длине",IF(E11&lt;$F$53,"Ошибка в ширине","ок")),0))))))</f>
        <v>ок</v>
      </c>
      <c r="J11" s="213">
        <f t="shared" ref="J11:J39" si="3">N11</f>
        <v>16.652645604542389</v>
      </c>
      <c r="K11" s="225"/>
      <c r="L11" s="196" t="s">
        <v>60</v>
      </c>
      <c r="M11" s="155"/>
      <c r="N11" s="107">
        <f t="shared" ref="N11:N39" si="4">O11*1.2*1.1</f>
        <v>16.652645604542389</v>
      </c>
      <c r="O11" s="107">
        <f t="shared" ref="O11:O39" si="5">P11*1.25</f>
        <v>12.615640609501808</v>
      </c>
      <c r="P11" s="107">
        <f t="shared" ref="P11:P39" si="6">(W11+Y11+AA11+AC11+AE11+AK11+AM11+AO11+AQ11+AS11+AU11+AG11+AI11)*1.12</f>
        <v>10.092512487601446</v>
      </c>
      <c r="R11" s="128" t="s">
        <v>83</v>
      </c>
      <c r="S11" s="128">
        <v>1</v>
      </c>
      <c r="T11" s="156">
        <f t="shared" ref="T11:T39" si="7">D11*E11/1000000</f>
        <v>0.16020000000000001</v>
      </c>
      <c r="U11" s="150" t="str">
        <f t="shared" ref="U11:U39" si="8">G11</f>
        <v>SO70 Sherwood</v>
      </c>
      <c r="V11" s="107">
        <f>(Бланк!AP6+Бланк!AP7)*W6</f>
        <v>0.1218356</v>
      </c>
      <c r="W11" s="156">
        <f>VLOOKUP(U11,'Исх дан мат и усл'!$C$6:$I$3601,2,FALSE)*V11*$W$7</f>
        <v>1.9519890654000001</v>
      </c>
      <c r="X11" s="107">
        <f>IF(Бланк!AD8="Стекло",0,(Бланк!AA8*Бланк!AB8)*Бланк!AC8*Y6)/1000000</f>
        <v>7.6400250000000003E-2</v>
      </c>
      <c r="Y11" s="156">
        <f>VLOOKUP(U11,'Исх дан мат и усл'!$C$6:$I$3601,4,FALSE)*X11*$Y$7</f>
        <v>1.0727741103749999</v>
      </c>
      <c r="Z11" s="107">
        <f>IF(Бланк!AD8="Стекло",Бланк!AA8*Бланк!AB8*Бланк!AC8/1000000,0)</f>
        <v>0</v>
      </c>
      <c r="AA11" s="156">
        <f t="shared" ref="AA11:AA39" si="9">$E$6*Z11</f>
        <v>0</v>
      </c>
      <c r="AB11" s="157">
        <f t="shared" ref="AB11:AB39" si="10">AN11*$AC$6</f>
        <v>3.7168000000000001</v>
      </c>
      <c r="AC11" s="156">
        <f>VLOOKUP(U11,'Исх дан мат и усл'!$C$6:$I$3601,6,FALSE)*AB11*$AC$7</f>
        <v>1.1652168000000001</v>
      </c>
      <c r="AD11" s="107">
        <f>Бланк!AI6</f>
        <v>16</v>
      </c>
      <c r="AE11" s="156">
        <f>VLOOKUP($AD$9,'Исх дан мат и усл'!$C$6:$E$3801,2,FALSE)*AD11</f>
        <v>0.12</v>
      </c>
      <c r="AF11" s="157">
        <f t="shared" ref="AF11:AF39" si="11">F11*4</f>
        <v>4</v>
      </c>
      <c r="AG11" s="156">
        <f>VLOOKUP($AF$9,'Исх дан мат и усл'!$C$6:$E$3801,2,FALSE)*$AG$6*AF11</f>
        <v>5.0883392226148405E-2</v>
      </c>
      <c r="AH11" s="157">
        <f t="shared" ref="AH11:AH39" si="12">(D11*E11)*5/1000000</f>
        <v>0.80100000000000005</v>
      </c>
      <c r="AI11" s="156">
        <f>VLOOKUP($AH$9,'Исх дан мат и усл'!$C$6:$E$3801,2,FALSE)*$AI$6*AH11</f>
        <v>1.5587647872176985E-2</v>
      </c>
      <c r="AJ11" s="107">
        <f t="shared" ref="AJ11:AJ39" si="13">AD11*0.01</f>
        <v>0.16</v>
      </c>
      <c r="AK11" s="156">
        <f>VLOOKUP($AJ$9,'Исх дан мат и усл'!$C$6:$E$3401,2,FALSE)*AJ11</f>
        <v>0.52800000000000002</v>
      </c>
      <c r="AL11" s="107">
        <f>SUM(Бланк!AG6:AG8)</f>
        <v>3.6419999999999999</v>
      </c>
      <c r="AM11" s="156">
        <f>VLOOKUP($AL$9,'Исх дан мат и усл'!$C$6:$E$3401,2,FALSE)*AL11</f>
        <v>0.32173144876325088</v>
      </c>
      <c r="AN11" s="107">
        <f>Бланк!AE6+Бланк!AF6+Бланк!AF7</f>
        <v>3.2320000000000002</v>
      </c>
      <c r="AO11" s="156">
        <f>VLOOKUP($AN$9,'Исх дан мат и усл'!$C$6:$E$3401,2,FALSE)*AN11</f>
        <v>0.57102473498233219</v>
      </c>
      <c r="AP11" s="107">
        <f>Бланк!AH6+Бланк!AH7</f>
        <v>2.5840000000000001</v>
      </c>
      <c r="AQ11" s="156">
        <f>VLOOKUP($AP$9,'Исх дан мат и усл'!$C$6:$E$3401,2,FALSE)*AP11</f>
        <v>0.71219787985865712</v>
      </c>
      <c r="AR11" s="107">
        <f>Бланк!AI6</f>
        <v>16</v>
      </c>
      <c r="AS11" s="156">
        <f>VLOOKUP($AR$9,'Исх дан мат и усл'!$C$6:$E$3401,2,FALSE)*AR11</f>
        <v>0.73498233215547704</v>
      </c>
      <c r="AT11" s="107">
        <f>Бланк!V6</f>
        <v>1</v>
      </c>
      <c r="AU11" s="156">
        <f>IF(T11&lt;0.5,'Исх дан мат и усл'!$D$27*AT11,IF(T11&lt;1,'Исх дан мат и усл'!$D$28*AT11,IF(T11&lt;2,'Исх дан мат и усл'!$D$29*AT11,'Исх дан мат и усл'!$D$30*AT11)))</f>
        <v>1.7667844522968197</v>
      </c>
    </row>
    <row r="12" spans="1:47" s="128" customFormat="1" ht="32.25" customHeight="1" x14ac:dyDescent="0.25">
      <c r="A12" s="214" t="str">
        <f t="shared" si="1"/>
        <v>5-ти элемSO71 Sherwood</v>
      </c>
      <c r="B12" s="152">
        <v>3</v>
      </c>
      <c r="C12" s="190" t="s">
        <v>12</v>
      </c>
      <c r="D12" s="188">
        <v>450</v>
      </c>
      <c r="E12" s="188">
        <v>356</v>
      </c>
      <c r="F12" s="188">
        <v>1</v>
      </c>
      <c r="G12" s="188" t="s">
        <v>72</v>
      </c>
      <c r="H12" s="107">
        <f t="shared" si="0"/>
        <v>0.16020000000000001</v>
      </c>
      <c r="I12" s="191" t="str">
        <f t="shared" si="2"/>
        <v>ок</v>
      </c>
      <c r="J12" s="213">
        <f t="shared" si="3"/>
        <v>16.652645604542389</v>
      </c>
      <c r="K12" s="225"/>
      <c r="L12" s="196" t="s">
        <v>61</v>
      </c>
      <c r="M12" s="155"/>
      <c r="N12" s="107">
        <f t="shared" si="4"/>
        <v>16.652645604542389</v>
      </c>
      <c r="O12" s="107">
        <f t="shared" si="5"/>
        <v>12.615640609501808</v>
      </c>
      <c r="P12" s="107">
        <f t="shared" si="6"/>
        <v>10.092512487601446</v>
      </c>
      <c r="R12" s="128" t="s">
        <v>13</v>
      </c>
      <c r="S12" s="128">
        <v>2</v>
      </c>
      <c r="T12" s="156">
        <f t="shared" si="7"/>
        <v>0.16020000000000001</v>
      </c>
      <c r="U12" s="150" t="str">
        <f t="shared" si="8"/>
        <v>SO71 Sherwood</v>
      </c>
      <c r="V12" s="107">
        <f>(Бланк!AP9+Бланк!AP10)*W6</f>
        <v>0.1218356</v>
      </c>
      <c r="W12" s="156">
        <f>VLOOKUP(U12,'Исх дан мат и усл'!$C$6:$I$3601,2,FALSE)*V12*$W$7</f>
        <v>1.9519890654000001</v>
      </c>
      <c r="X12" s="107">
        <f>IF(Бланк!AD11="Стекло",0,(Бланк!AA11*Бланк!AB11)*Бланк!AC11*Y6)/1000000</f>
        <v>7.6400250000000003E-2</v>
      </c>
      <c r="Y12" s="156">
        <f>VLOOKUP(U12,'Исх дан мат и усл'!$C$6:$I$3601,4,FALSE)*X12*$Y$7</f>
        <v>1.0727741103749999</v>
      </c>
      <c r="Z12" s="107">
        <f>IF(Бланк!AD11="Стекло",Бланк!AA11*Бланк!AB11*Бланк!AC11/1000000,0)</f>
        <v>0</v>
      </c>
      <c r="AA12" s="156">
        <f t="shared" si="9"/>
        <v>0</v>
      </c>
      <c r="AB12" s="157">
        <f t="shared" si="10"/>
        <v>3.7168000000000001</v>
      </c>
      <c r="AC12" s="156">
        <f>VLOOKUP(U12,'Исх дан мат и усл'!$C$6:$I$3601,6,FALSE)*AB12*$AC$7</f>
        <v>1.1652168000000001</v>
      </c>
      <c r="AD12" s="107">
        <f>Бланк!AI9</f>
        <v>16</v>
      </c>
      <c r="AE12" s="156">
        <f>VLOOKUP($AD$9,'Исх дан мат и усл'!$C$6:$E$3801,2,FALSE)*AD12</f>
        <v>0.12</v>
      </c>
      <c r="AF12" s="157">
        <f t="shared" si="11"/>
        <v>4</v>
      </c>
      <c r="AG12" s="156">
        <f>VLOOKUP($AF$9,'Исх дан мат и усл'!$C$6:$E$3801,2,FALSE)*$AG$6*AF12</f>
        <v>5.0883392226148405E-2</v>
      </c>
      <c r="AH12" s="157">
        <f t="shared" si="12"/>
        <v>0.80100000000000005</v>
      </c>
      <c r="AI12" s="156">
        <f>VLOOKUP($AH$9,'Исх дан мат и усл'!$C$6:$E$3801,2,FALSE)*$AI$6*AH12</f>
        <v>1.5587647872176985E-2</v>
      </c>
      <c r="AJ12" s="107">
        <f t="shared" si="13"/>
        <v>0.16</v>
      </c>
      <c r="AK12" s="156">
        <f>VLOOKUP($AJ$9,'Исх дан мат и усл'!$C$6:$E$3401,2,FALSE)*AJ12</f>
        <v>0.52800000000000002</v>
      </c>
      <c r="AL12" s="107">
        <f>SUM(Бланк!AG9:AG11)</f>
        <v>3.6419999999999999</v>
      </c>
      <c r="AM12" s="156">
        <f>VLOOKUP($AL$9,'Исх дан мат и усл'!$C$6:$E$3401,2,FALSE)*AL12</f>
        <v>0.32173144876325088</v>
      </c>
      <c r="AN12" s="107">
        <f>Бланк!AE9+Бланк!AF9+Бланк!AF10</f>
        <v>3.2320000000000002</v>
      </c>
      <c r="AO12" s="156">
        <f>VLOOKUP($AN$9,'Исх дан мат и усл'!$C$6:$E$3401,2,FALSE)*AN12</f>
        <v>0.57102473498233219</v>
      </c>
      <c r="AP12" s="107">
        <f>Бланк!AH9+Бланк!AH10</f>
        <v>2.5840000000000001</v>
      </c>
      <c r="AQ12" s="156">
        <f>VLOOKUP($AP$9,'Исх дан мат и усл'!$C$6:$E$3401,2,FALSE)*AP12</f>
        <v>0.71219787985865712</v>
      </c>
      <c r="AR12" s="107">
        <f>Бланк!AI9</f>
        <v>16</v>
      </c>
      <c r="AS12" s="156">
        <f>VLOOKUP($AR$9,'Исх дан мат и усл'!$C$6:$E$3401,2,FALSE)*AR12</f>
        <v>0.73498233215547704</v>
      </c>
      <c r="AT12" s="107">
        <f>Бланк!V9</f>
        <v>1</v>
      </c>
      <c r="AU12" s="156">
        <f>IF(T12&lt;0.5,'Исх дан мат и усл'!$D$27*AT12,IF(T12&lt;1,'Исх дан мат и усл'!$D$28*AT12,IF(T12&lt;2,'Исх дан мат и усл'!$D$29*AT12,'Исх дан мат и усл'!$D$30*AT12)))</f>
        <v>1.7667844522968197</v>
      </c>
    </row>
    <row r="13" spans="1:47" s="128" customFormat="1" ht="32.25" customHeight="1" x14ac:dyDescent="0.25">
      <c r="A13" s="214" t="str">
        <f t="shared" si="1"/>
        <v/>
      </c>
      <c r="B13" s="152">
        <v>4</v>
      </c>
      <c r="C13" s="190"/>
      <c r="D13" s="188"/>
      <c r="E13" s="188"/>
      <c r="F13" s="154"/>
      <c r="G13" s="188"/>
      <c r="H13" s="107">
        <f t="shared" ref="H13" si="14">((D13*E13)*F13)/1000000</f>
        <v>0</v>
      </c>
      <c r="I13" s="191">
        <f t="shared" si="2"/>
        <v>0</v>
      </c>
      <c r="J13" s="213">
        <f t="shared" si="3"/>
        <v>0</v>
      </c>
      <c r="K13" s="226" t="s">
        <v>133</v>
      </c>
      <c r="L13" s="197" t="s">
        <v>62</v>
      </c>
      <c r="M13" s="155"/>
      <c r="N13" s="107">
        <f t="shared" si="4"/>
        <v>0</v>
      </c>
      <c r="O13" s="107">
        <f t="shared" si="5"/>
        <v>0</v>
      </c>
      <c r="P13" s="107">
        <f t="shared" si="6"/>
        <v>0</v>
      </c>
      <c r="R13" s="128" t="s">
        <v>12</v>
      </c>
      <c r="S13" s="128">
        <v>3</v>
      </c>
      <c r="T13" s="156">
        <f t="shared" si="7"/>
        <v>0</v>
      </c>
      <c r="U13" s="150">
        <f t="shared" si="8"/>
        <v>0</v>
      </c>
      <c r="V13" s="107">
        <f>(Бланк!AP12+Бланк!AP13)*W6</f>
        <v>0</v>
      </c>
      <c r="W13" s="156">
        <f>VLOOKUP(U13,'Исх дан мат и усл'!$C$6:$I$3601,2,FALSE)*V13*$W$7</f>
        <v>0</v>
      </c>
      <c r="X13" s="107">
        <f>IF(Бланк!AD14="Стекло",0,(Бланк!AA14*Бланк!AB14)*Бланк!AC14*Y6)/1000000</f>
        <v>0</v>
      </c>
      <c r="Y13" s="156">
        <f>VLOOKUP(U13,'Исх дан мат и усл'!$C$6:$I$3601,4,FALSE)*X13*$Y$7</f>
        <v>0</v>
      </c>
      <c r="Z13" s="107">
        <f>IF(Бланк!AD14="Стекло",Бланк!AA14*Бланк!AB14*Бланк!AC14/1000000,0)</f>
        <v>0</v>
      </c>
      <c r="AA13" s="156">
        <f t="shared" si="9"/>
        <v>0</v>
      </c>
      <c r="AB13" s="157">
        <f t="shared" si="10"/>
        <v>0</v>
      </c>
      <c r="AC13" s="156">
        <f>VLOOKUP(U13,'Исх дан мат и усл'!$C$6:$I$3601,6,FALSE)*AB13*$AC$7</f>
        <v>0</v>
      </c>
      <c r="AD13" s="107">
        <f>Бланк!AI12</f>
        <v>0</v>
      </c>
      <c r="AE13" s="156">
        <f>VLOOKUP($AD$9,'Исх дан мат и усл'!$C$6:$E$3801,2,FALSE)*AD13</f>
        <v>0</v>
      </c>
      <c r="AF13" s="157">
        <f t="shared" si="11"/>
        <v>0</v>
      </c>
      <c r="AG13" s="156">
        <f>VLOOKUP($AF$9,'Исх дан мат и усл'!$C$6:$E$3801,2,FALSE)*$AG$6*AF13</f>
        <v>0</v>
      </c>
      <c r="AH13" s="157">
        <f t="shared" si="12"/>
        <v>0</v>
      </c>
      <c r="AI13" s="156">
        <f>VLOOKUP($AH$9,'Исх дан мат и усл'!$C$6:$E$3801,2,FALSE)*$AI$6*AH13</f>
        <v>0</v>
      </c>
      <c r="AJ13" s="107">
        <f t="shared" si="13"/>
        <v>0</v>
      </c>
      <c r="AK13" s="156">
        <f>VLOOKUP($AJ$9,'Исх дан мат и усл'!$C$6:$E$3401,2,FALSE)*AJ13</f>
        <v>0</v>
      </c>
      <c r="AL13" s="107">
        <f>SUM(Бланк!AG12:AG14)</f>
        <v>0</v>
      </c>
      <c r="AM13" s="156">
        <f>VLOOKUP($AL$9,'Исх дан мат и усл'!$C$6:$E$3401,2,FALSE)*AL13</f>
        <v>0</v>
      </c>
      <c r="AN13" s="107">
        <f>Бланк!AE12+Бланк!AF12+Бланк!AF13</f>
        <v>0</v>
      </c>
      <c r="AO13" s="156">
        <f>VLOOKUP($AN$9,'Исх дан мат и усл'!$C$6:$E$3401,2,FALSE)*AN13</f>
        <v>0</v>
      </c>
      <c r="AP13" s="107">
        <f>Бланк!AH12+Бланк!AH13</f>
        <v>0</v>
      </c>
      <c r="AQ13" s="156">
        <f>VLOOKUP($AP$9,'Исх дан мат и усл'!$C$6:$E$3401,2,FALSE)*AP13</f>
        <v>0</v>
      </c>
      <c r="AR13" s="107">
        <f>Бланк!AI12</f>
        <v>0</v>
      </c>
      <c r="AS13" s="156">
        <f>VLOOKUP($AR$9,'Исх дан мат и усл'!$C$6:$E$3401,2,FALSE)*AR13</f>
        <v>0</v>
      </c>
      <c r="AT13" s="107">
        <f>Бланк!V12</f>
        <v>0</v>
      </c>
      <c r="AU13" s="156">
        <f>IF(T13&lt;0.5,'Исх дан мат и усл'!$D$27*AT13,IF(T13&lt;1,'Исх дан мат и усл'!$D$28*AT13,IF(T13&lt;2,'Исх дан мат и усл'!$D$29*AT13,'Исх дан мат и усл'!$D$30*AT13)))</f>
        <v>0</v>
      </c>
    </row>
    <row r="14" spans="1:47" s="128" customFormat="1" ht="32.25" customHeight="1" x14ac:dyDescent="0.25">
      <c r="A14" s="214" t="str">
        <f t="shared" si="1"/>
        <v/>
      </c>
      <c r="B14" s="152">
        <v>5</v>
      </c>
      <c r="C14" s="190"/>
      <c r="D14" s="188"/>
      <c r="E14" s="188"/>
      <c r="F14" s="154"/>
      <c r="G14" s="188"/>
      <c r="H14" s="107">
        <f t="shared" ref="H14:H22" si="15">((D14*E14)*F14)/1000000</f>
        <v>0</v>
      </c>
      <c r="I14" s="191">
        <f t="shared" si="2"/>
        <v>0</v>
      </c>
      <c r="J14" s="213">
        <f t="shared" si="3"/>
        <v>0</v>
      </c>
      <c r="K14" s="226"/>
      <c r="L14" s="197" t="s">
        <v>63</v>
      </c>
      <c r="M14" s="155"/>
      <c r="N14" s="107">
        <f t="shared" si="4"/>
        <v>0</v>
      </c>
      <c r="O14" s="107">
        <f t="shared" si="5"/>
        <v>0</v>
      </c>
      <c r="P14" s="107">
        <f t="shared" si="6"/>
        <v>0</v>
      </c>
      <c r="R14" s="128" t="s">
        <v>84</v>
      </c>
      <c r="S14" s="128">
        <v>4</v>
      </c>
      <c r="T14" s="156">
        <f t="shared" ref="T14:T22" si="16">D14*E14/1000000</f>
        <v>0</v>
      </c>
      <c r="U14" s="150">
        <f t="shared" si="8"/>
        <v>0</v>
      </c>
      <c r="V14" s="107">
        <f>(Бланк!AP15+Бланк!AP16)*W6</f>
        <v>0</v>
      </c>
      <c r="W14" s="156">
        <f>VLOOKUP(U14,'Исх дан мат и усл'!$C$6:$I$3601,2,FALSE)*V14*$W$7</f>
        <v>0</v>
      </c>
      <c r="X14" s="107">
        <f>IF(Бланк!AD17="Стекло",0,(Бланк!AA17*Бланк!AB17)*Бланк!AC17*Y6)/1000000</f>
        <v>0</v>
      </c>
      <c r="Y14" s="156">
        <f>VLOOKUP(U14,'Исх дан мат и усл'!$C$6:$I$3601,4,FALSE)*X14*$Y$7</f>
        <v>0</v>
      </c>
      <c r="Z14" s="107">
        <f>IF(Бланк!AD17="Стекло",Бланк!AA17*Бланк!AB17*Бланк!AC17/1000000,0)</f>
        <v>0</v>
      </c>
      <c r="AA14" s="156">
        <f t="shared" si="9"/>
        <v>0</v>
      </c>
      <c r="AB14" s="157">
        <f t="shared" si="10"/>
        <v>0</v>
      </c>
      <c r="AC14" s="156">
        <f>VLOOKUP(U14,'Исх дан мат и усл'!$C$6:$I$3601,6,FALSE)*AB14*$AC$7</f>
        <v>0</v>
      </c>
      <c r="AD14" s="107">
        <f>Бланк!AI15</f>
        <v>0</v>
      </c>
      <c r="AE14" s="156">
        <f>VLOOKUP($AD$9,'Исх дан мат и усл'!$C$6:$E$3801,2,FALSE)*AD14</f>
        <v>0</v>
      </c>
      <c r="AF14" s="157">
        <f t="shared" si="11"/>
        <v>0</v>
      </c>
      <c r="AG14" s="156">
        <f>VLOOKUP($AF$9,'Исх дан мат и усл'!$C$6:$E$3801,2,FALSE)*$AG$6*AF14</f>
        <v>0</v>
      </c>
      <c r="AH14" s="157">
        <f t="shared" ref="AH14:AH22" si="17">(D14*E14)*5/1000000</f>
        <v>0</v>
      </c>
      <c r="AI14" s="156">
        <f>VLOOKUP($AH$9,'Исх дан мат и усл'!$C$6:$E$3801,2,FALSE)*$AI$6*AH14</f>
        <v>0</v>
      </c>
      <c r="AJ14" s="107">
        <f t="shared" si="13"/>
        <v>0</v>
      </c>
      <c r="AK14" s="156">
        <f>VLOOKUP($AJ$9,'Исх дан мат и усл'!$C$6:$E$3401,2,FALSE)*AJ14</f>
        <v>0</v>
      </c>
      <c r="AL14" s="107">
        <f>SUM(Бланк!AG15:AG17)</f>
        <v>0</v>
      </c>
      <c r="AM14" s="156">
        <f>VLOOKUP($AL$9,'Исх дан мат и усл'!$C$6:$E$3401,2,FALSE)*AL14</f>
        <v>0</v>
      </c>
      <c r="AN14" s="107">
        <f>Бланк!AE15+Бланк!AF15+Бланк!AF16</f>
        <v>0</v>
      </c>
      <c r="AO14" s="156">
        <f>VLOOKUP($AN$9,'Исх дан мат и усл'!$C$6:$E$3401,2,FALSE)*AN14</f>
        <v>0</v>
      </c>
      <c r="AP14" s="107">
        <f>Бланк!AH15+Бланк!AH16</f>
        <v>0</v>
      </c>
      <c r="AQ14" s="156">
        <f>VLOOKUP($AP$9,'Исх дан мат и усл'!$C$6:$E$3401,2,FALSE)*AP14</f>
        <v>0</v>
      </c>
      <c r="AR14" s="107">
        <f>Бланк!AI15</f>
        <v>0</v>
      </c>
      <c r="AS14" s="156">
        <f>VLOOKUP($AR$9,'Исх дан мат и усл'!$C$6:$E$3401,2,FALSE)*AR14</f>
        <v>0</v>
      </c>
      <c r="AT14" s="107">
        <f>Бланк!V15</f>
        <v>0</v>
      </c>
      <c r="AU14" s="156">
        <f>IF(T14&lt;0.5,'Исх дан мат и усл'!$D$27*AT14,IF(T14&lt;1,'Исх дан мат и усл'!$D$28*AT14,IF(T14&lt;2,'Исх дан мат и усл'!$D$29*AT14,'Исх дан мат и усл'!$D$30*AT14)))</f>
        <v>0</v>
      </c>
    </row>
    <row r="15" spans="1:47" s="128" customFormat="1" ht="32.25" customHeight="1" x14ac:dyDescent="0.25">
      <c r="A15" s="214" t="str">
        <f t="shared" si="1"/>
        <v/>
      </c>
      <c r="B15" s="152">
        <v>6</v>
      </c>
      <c r="C15" s="190"/>
      <c r="D15" s="188"/>
      <c r="E15" s="188"/>
      <c r="F15" s="154"/>
      <c r="G15" s="188"/>
      <c r="H15" s="107">
        <f t="shared" si="15"/>
        <v>0</v>
      </c>
      <c r="I15" s="191">
        <f t="shared" si="2"/>
        <v>0</v>
      </c>
      <c r="J15" s="213">
        <f t="shared" si="3"/>
        <v>0</v>
      </c>
      <c r="K15" s="226"/>
      <c r="L15" s="197" t="s">
        <v>64</v>
      </c>
      <c r="M15" s="155"/>
      <c r="N15" s="107">
        <f t="shared" si="4"/>
        <v>0</v>
      </c>
      <c r="O15" s="107">
        <f t="shared" si="5"/>
        <v>0</v>
      </c>
      <c r="P15" s="107">
        <f t="shared" si="6"/>
        <v>0</v>
      </c>
      <c r="S15" s="128">
        <v>5</v>
      </c>
      <c r="T15" s="156">
        <f t="shared" si="16"/>
        <v>0</v>
      </c>
      <c r="U15" s="150">
        <f t="shared" si="8"/>
        <v>0</v>
      </c>
      <c r="V15" s="107">
        <f>(Бланк!AP18+Бланк!AP19)*W6</f>
        <v>0</v>
      </c>
      <c r="W15" s="156">
        <f>VLOOKUP(U15,'Исх дан мат и усл'!$C$6:$I$3601,2,FALSE)*V15*$W$7</f>
        <v>0</v>
      </c>
      <c r="X15" s="107">
        <f>IF(Бланк!AD20="Стекло",0,(Бланк!AA20*Бланк!AB20)*Бланк!AC20*Y6)/1000000</f>
        <v>0</v>
      </c>
      <c r="Y15" s="156">
        <f>VLOOKUP(U15,'Исх дан мат и усл'!$C$6:$I$3601,4,FALSE)*X15*$Y$7</f>
        <v>0</v>
      </c>
      <c r="Z15" s="107">
        <f>IF(Бланк!AD20="Стекло",Бланк!AA20*Бланк!AB20*Бланк!AC20/1000000,0)</f>
        <v>0</v>
      </c>
      <c r="AA15" s="156">
        <f t="shared" si="9"/>
        <v>0</v>
      </c>
      <c r="AB15" s="157">
        <f t="shared" si="10"/>
        <v>0</v>
      </c>
      <c r="AC15" s="156">
        <f>VLOOKUP(U15,'Исх дан мат и усл'!$C$6:$I$3601,6,FALSE)*AB15*$AC$7</f>
        <v>0</v>
      </c>
      <c r="AD15" s="107">
        <f>Бланк!AI18</f>
        <v>0</v>
      </c>
      <c r="AE15" s="156">
        <f>VLOOKUP($AD$9,'Исх дан мат и усл'!$C$6:$E$3801,2,FALSE)*AD15</f>
        <v>0</v>
      </c>
      <c r="AF15" s="157">
        <f t="shared" si="11"/>
        <v>0</v>
      </c>
      <c r="AG15" s="156">
        <f>VLOOKUP($AF$9,'Исх дан мат и усл'!$C$6:$E$3801,2,FALSE)*$AG$6*AF15</f>
        <v>0</v>
      </c>
      <c r="AH15" s="157">
        <f t="shared" si="17"/>
        <v>0</v>
      </c>
      <c r="AI15" s="156">
        <f>VLOOKUP($AH$9,'Исх дан мат и усл'!$C$6:$E$3801,2,FALSE)*$AI$6*AH15</f>
        <v>0</v>
      </c>
      <c r="AJ15" s="107">
        <f t="shared" si="13"/>
        <v>0</v>
      </c>
      <c r="AK15" s="156">
        <f>VLOOKUP($AJ$9,'Исх дан мат и усл'!$C$6:$E$3401,2,FALSE)*AJ15</f>
        <v>0</v>
      </c>
      <c r="AL15" s="107">
        <f>SUM(Бланк!AG18:AG20)</f>
        <v>0</v>
      </c>
      <c r="AM15" s="156">
        <f>VLOOKUP($AL$9,'Исх дан мат и усл'!$C$6:$E$3401,2,FALSE)*AL15</f>
        <v>0</v>
      </c>
      <c r="AN15" s="107">
        <f>Бланк!AE18+Бланк!AF18+Бланк!AF19</f>
        <v>0</v>
      </c>
      <c r="AO15" s="156">
        <f>VLOOKUP($AN$9,'Исх дан мат и усл'!$C$6:$E$3401,2,FALSE)*AN15</f>
        <v>0</v>
      </c>
      <c r="AP15" s="107">
        <f>Бланк!AH18+Бланк!AH19</f>
        <v>0</v>
      </c>
      <c r="AQ15" s="156">
        <f>VLOOKUP($AP$9,'Исх дан мат и усл'!$C$6:$E$3401,2,FALSE)*AP15</f>
        <v>0</v>
      </c>
      <c r="AR15" s="107">
        <f>Бланк!AI18</f>
        <v>0</v>
      </c>
      <c r="AS15" s="156">
        <f>VLOOKUP($AR$9,'Исх дан мат и усл'!$C$6:$E$3401,2,FALSE)*AR15</f>
        <v>0</v>
      </c>
      <c r="AT15" s="107">
        <f>Бланк!V18</f>
        <v>0</v>
      </c>
      <c r="AU15" s="156">
        <f>IF(T15&lt;0.5,'Исх дан мат и усл'!$D$27*AT15,IF(T15&lt;1,'Исх дан мат и усл'!$D$28*AT15,IF(T15&lt;2,'Исх дан мат и усл'!$D$29*AT15,'Исх дан мат и усл'!$D$30*AT15)))</f>
        <v>0</v>
      </c>
    </row>
    <row r="16" spans="1:47" s="128" customFormat="1" ht="32.25" customHeight="1" x14ac:dyDescent="0.25">
      <c r="A16" s="214" t="str">
        <f t="shared" si="1"/>
        <v/>
      </c>
      <c r="B16" s="152">
        <v>7</v>
      </c>
      <c r="C16" s="190"/>
      <c r="D16" s="188"/>
      <c r="E16" s="188"/>
      <c r="F16" s="154"/>
      <c r="G16" s="188"/>
      <c r="H16" s="107">
        <f t="shared" si="15"/>
        <v>0</v>
      </c>
      <c r="I16" s="191">
        <f t="shared" si="2"/>
        <v>0</v>
      </c>
      <c r="J16" s="213">
        <f t="shared" si="3"/>
        <v>0</v>
      </c>
      <c r="K16" s="226"/>
      <c r="L16" s="197" t="s">
        <v>65</v>
      </c>
      <c r="M16" s="155"/>
      <c r="N16" s="107">
        <f t="shared" si="4"/>
        <v>0</v>
      </c>
      <c r="O16" s="107">
        <f t="shared" si="5"/>
        <v>0</v>
      </c>
      <c r="P16" s="107">
        <f t="shared" si="6"/>
        <v>0</v>
      </c>
      <c r="T16" s="156">
        <f t="shared" si="16"/>
        <v>0</v>
      </c>
      <c r="U16" s="150">
        <f t="shared" si="8"/>
        <v>0</v>
      </c>
      <c r="V16" s="107">
        <f>(Бланк!AP21+Бланк!AP22)*W6</f>
        <v>0</v>
      </c>
      <c r="W16" s="156">
        <f>VLOOKUP(U16,'Исх дан мат и усл'!$C$6:$I$3601,2,FALSE)*V16*$W$7</f>
        <v>0</v>
      </c>
      <c r="X16" s="107">
        <f>IF(Бланк!AD23="Стекло",0,(Бланк!AA23*Бланк!AB23)*Бланк!AC23*Y6)/1000000</f>
        <v>0</v>
      </c>
      <c r="Y16" s="156">
        <f>VLOOKUP(U16,'Исх дан мат и усл'!$C$6:$I$3601,4,FALSE)*X16*$Y$7</f>
        <v>0</v>
      </c>
      <c r="Z16" s="107">
        <f>IF(Бланк!AD23="Стекло",Бланк!AA23*Бланк!AB23*Бланк!AC23/1000000,0)</f>
        <v>0</v>
      </c>
      <c r="AA16" s="156">
        <f t="shared" si="9"/>
        <v>0</v>
      </c>
      <c r="AB16" s="157">
        <f t="shared" si="10"/>
        <v>0</v>
      </c>
      <c r="AC16" s="156">
        <f>VLOOKUP(U16,'Исх дан мат и усл'!$C$6:$I$3601,6,FALSE)*AB16*$AC$7</f>
        <v>0</v>
      </c>
      <c r="AD16" s="107">
        <f>Бланк!AI21</f>
        <v>0</v>
      </c>
      <c r="AE16" s="156">
        <f>VLOOKUP($AD$9,'Исх дан мат и усл'!$C$6:$E$3801,2,FALSE)*AD16</f>
        <v>0</v>
      </c>
      <c r="AF16" s="157">
        <f t="shared" si="11"/>
        <v>0</v>
      </c>
      <c r="AG16" s="156">
        <f>VLOOKUP($AF$9,'Исх дан мат и усл'!$C$6:$E$3801,2,FALSE)*$AG$6*AF16</f>
        <v>0</v>
      </c>
      <c r="AH16" s="157">
        <f t="shared" si="17"/>
        <v>0</v>
      </c>
      <c r="AI16" s="156">
        <f>VLOOKUP($AH$9,'Исх дан мат и усл'!$C$6:$E$3801,2,FALSE)*$AI$6*AH16</f>
        <v>0</v>
      </c>
      <c r="AJ16" s="107">
        <f t="shared" si="13"/>
        <v>0</v>
      </c>
      <c r="AK16" s="156">
        <f>VLOOKUP($AJ$9,'Исх дан мат и усл'!$C$6:$E$3401,2,FALSE)*AJ16</f>
        <v>0</v>
      </c>
      <c r="AL16" s="107">
        <f>SUM(Бланк!AG21:AG23)</f>
        <v>0</v>
      </c>
      <c r="AM16" s="156">
        <f>VLOOKUP($AL$9,'Исх дан мат и усл'!$C$6:$E$3401,2,FALSE)*AL16</f>
        <v>0</v>
      </c>
      <c r="AN16" s="107">
        <f>Бланк!AE21+Бланк!AF21+Бланк!AF22</f>
        <v>0</v>
      </c>
      <c r="AO16" s="156">
        <f>VLOOKUP($AN$9,'Исх дан мат и усл'!$C$6:$E$3401,2,FALSE)*AN16</f>
        <v>0</v>
      </c>
      <c r="AP16" s="107">
        <f>Бланк!AH21+Бланк!AH22</f>
        <v>0</v>
      </c>
      <c r="AQ16" s="156">
        <f>VLOOKUP($AP$9,'Исх дан мат и усл'!$C$6:$E$3401,2,FALSE)*AP16</f>
        <v>0</v>
      </c>
      <c r="AR16" s="107">
        <f>Бланк!AI21</f>
        <v>0</v>
      </c>
      <c r="AS16" s="156">
        <f>VLOOKUP($AR$9,'Исх дан мат и усл'!$C$6:$E$3401,2,FALSE)*AR16</f>
        <v>0</v>
      </c>
      <c r="AT16" s="107">
        <f>Бланк!V21</f>
        <v>0</v>
      </c>
      <c r="AU16" s="156">
        <f>IF(T16&lt;0.5,'Исх дан мат и усл'!$D$27*AT16,IF(T16&lt;1,'Исх дан мат и усл'!$D$28*AT16,IF(T16&lt;2,'Исх дан мат и усл'!$D$29*AT16,'Исх дан мат и усл'!$D$30*AT16)))</f>
        <v>0</v>
      </c>
    </row>
    <row r="17" spans="1:47" s="128" customFormat="1" ht="32.25" customHeight="1" x14ac:dyDescent="0.25">
      <c r="A17" s="214" t="str">
        <f t="shared" si="1"/>
        <v/>
      </c>
      <c r="B17" s="152">
        <v>8</v>
      </c>
      <c r="C17" s="190"/>
      <c r="D17" s="188"/>
      <c r="E17" s="188"/>
      <c r="F17" s="188"/>
      <c r="G17" s="188"/>
      <c r="H17" s="107">
        <f t="shared" si="15"/>
        <v>0</v>
      </c>
      <c r="I17" s="191">
        <f t="shared" si="2"/>
        <v>0</v>
      </c>
      <c r="J17" s="213">
        <f t="shared" si="3"/>
        <v>0</v>
      </c>
      <c r="K17" s="226"/>
      <c r="L17" s="197" t="s">
        <v>66</v>
      </c>
      <c r="M17" s="155"/>
      <c r="N17" s="107">
        <f t="shared" si="4"/>
        <v>0</v>
      </c>
      <c r="O17" s="107">
        <f t="shared" si="5"/>
        <v>0</v>
      </c>
      <c r="P17" s="107">
        <f t="shared" si="6"/>
        <v>0</v>
      </c>
      <c r="T17" s="156">
        <f t="shared" si="16"/>
        <v>0</v>
      </c>
      <c r="U17" s="150">
        <f t="shared" si="8"/>
        <v>0</v>
      </c>
      <c r="V17" s="107">
        <f>(Бланк!AP24+Бланк!AP25)*W6</f>
        <v>0</v>
      </c>
      <c r="W17" s="156">
        <f>VLOOKUP(U17,'Исх дан мат и усл'!$C$6:$I$3601,2,FALSE)*V17*$W$7</f>
        <v>0</v>
      </c>
      <c r="X17" s="107">
        <f>IF(Бланк!AD26="Стекло",0,(Бланк!AA26*Бланк!AB26)*Бланк!AC26*Y6)/1000000</f>
        <v>0</v>
      </c>
      <c r="Y17" s="156">
        <f>VLOOKUP(U17,'Исх дан мат и усл'!$C$6:$I$3601,4,FALSE)*X17*$Y$7</f>
        <v>0</v>
      </c>
      <c r="Z17" s="107">
        <f>IF(Бланк!AD26="Стекло",Бланк!AA26*Бланк!AB26*Бланк!AC26/1000000,0)</f>
        <v>0</v>
      </c>
      <c r="AA17" s="156">
        <f t="shared" si="9"/>
        <v>0</v>
      </c>
      <c r="AB17" s="157">
        <f t="shared" si="10"/>
        <v>0</v>
      </c>
      <c r="AC17" s="156">
        <f>VLOOKUP(U17,'Исх дан мат и усл'!$C$6:$I$3601,6,FALSE)*AB17*$AC$7</f>
        <v>0</v>
      </c>
      <c r="AD17" s="107">
        <f>Бланк!AI24</f>
        <v>0</v>
      </c>
      <c r="AE17" s="156">
        <f>VLOOKUP($AD$9,'Исх дан мат и усл'!$C$6:$E$3801,2,FALSE)*AD17</f>
        <v>0</v>
      </c>
      <c r="AF17" s="157">
        <f t="shared" si="11"/>
        <v>0</v>
      </c>
      <c r="AG17" s="156">
        <f>VLOOKUP($AF$9,'Исх дан мат и усл'!$C$6:$E$3801,2,FALSE)*$AG$6*AF17</f>
        <v>0</v>
      </c>
      <c r="AH17" s="157">
        <f t="shared" si="17"/>
        <v>0</v>
      </c>
      <c r="AI17" s="156">
        <f>VLOOKUP($AH$9,'Исх дан мат и усл'!$C$6:$E$3801,2,FALSE)*$AI$6*AH17</f>
        <v>0</v>
      </c>
      <c r="AJ17" s="107">
        <f t="shared" si="13"/>
        <v>0</v>
      </c>
      <c r="AK17" s="156">
        <f>VLOOKUP($AJ$9,'Исх дан мат и усл'!$C$6:$E$3401,2,FALSE)*AJ17</f>
        <v>0</v>
      </c>
      <c r="AL17" s="107">
        <f>SUM(Бланк!AG24:AG26)</f>
        <v>0</v>
      </c>
      <c r="AM17" s="156">
        <f>VLOOKUP($AL$9,'Исх дан мат и усл'!$C$6:$E$3401,2,FALSE)*AL17</f>
        <v>0</v>
      </c>
      <c r="AN17" s="107">
        <f>Бланк!AE24+Бланк!AF24+Бланк!AF25</f>
        <v>0</v>
      </c>
      <c r="AO17" s="156">
        <f>VLOOKUP($AN$9,'Исх дан мат и усл'!$C$6:$E$3401,2,FALSE)*AN17</f>
        <v>0</v>
      </c>
      <c r="AP17" s="107">
        <f>Бланк!AH24+Бланк!AH25</f>
        <v>0</v>
      </c>
      <c r="AQ17" s="156">
        <f>VLOOKUP($AP$9,'Исх дан мат и усл'!$C$6:$E$3401,2,FALSE)*AP17</f>
        <v>0</v>
      </c>
      <c r="AR17" s="107">
        <f>Бланк!AI24</f>
        <v>0</v>
      </c>
      <c r="AS17" s="156">
        <f>VLOOKUP($AR$9,'Исх дан мат и усл'!$C$6:$E$3401,2,FALSE)*AR17</f>
        <v>0</v>
      </c>
      <c r="AT17" s="107">
        <f>Бланк!V24</f>
        <v>0</v>
      </c>
      <c r="AU17" s="156">
        <f>IF(T17&lt;0.5,'Исх дан мат и усл'!$D$27*AT17,IF(T17&lt;1,'Исх дан мат и усл'!$D$28*AT17,IF(T17&lt;2,'Исх дан мат и усл'!$D$29*AT17,'Исх дан мат и усл'!$D$30*AT17)))</f>
        <v>0</v>
      </c>
    </row>
    <row r="18" spans="1:47" s="128" customFormat="1" ht="32.25" customHeight="1" x14ac:dyDescent="0.25">
      <c r="A18" s="214" t="str">
        <f t="shared" si="1"/>
        <v/>
      </c>
      <c r="B18" s="152">
        <v>9</v>
      </c>
      <c r="C18" s="190"/>
      <c r="D18" s="188"/>
      <c r="E18" s="188"/>
      <c r="F18" s="154"/>
      <c r="G18" s="188"/>
      <c r="H18" s="107">
        <f t="shared" si="15"/>
        <v>0</v>
      </c>
      <c r="I18" s="191">
        <f t="shared" si="2"/>
        <v>0</v>
      </c>
      <c r="J18" s="213">
        <f t="shared" si="3"/>
        <v>0</v>
      </c>
      <c r="K18" s="227" t="s">
        <v>134</v>
      </c>
      <c r="L18" s="198" t="s">
        <v>67</v>
      </c>
      <c r="M18" s="155"/>
      <c r="N18" s="107">
        <f t="shared" si="4"/>
        <v>0</v>
      </c>
      <c r="O18" s="107">
        <f t="shared" si="5"/>
        <v>0</v>
      </c>
      <c r="P18" s="107">
        <f t="shared" si="6"/>
        <v>0</v>
      </c>
      <c r="T18" s="156">
        <f t="shared" si="16"/>
        <v>0</v>
      </c>
      <c r="U18" s="150">
        <f t="shared" si="8"/>
        <v>0</v>
      </c>
      <c r="V18" s="107">
        <f>(Бланк!AP27+Бланк!AP28)*W6</f>
        <v>0</v>
      </c>
      <c r="W18" s="156">
        <f>VLOOKUP(U18,'Исх дан мат и усл'!$C$6:$I$3601,2,FALSE)*V18*$W$7</f>
        <v>0</v>
      </c>
      <c r="X18" s="107">
        <f>IF(Бланк!AD29="Стекло",0,(Бланк!AA29*Бланк!AB29)*Бланк!AC29*Y6)/1000000</f>
        <v>0</v>
      </c>
      <c r="Y18" s="156">
        <f>VLOOKUP(U18,'Исх дан мат и усл'!$C$6:$I$3601,4,FALSE)*X18*$Y$7</f>
        <v>0</v>
      </c>
      <c r="Z18" s="107">
        <f>IF(Бланк!AD29="Стекло",Бланк!AA29*Бланк!AB29*Бланк!AC29/1000000,0)</f>
        <v>0</v>
      </c>
      <c r="AA18" s="156">
        <f t="shared" si="9"/>
        <v>0</v>
      </c>
      <c r="AB18" s="157">
        <f t="shared" si="10"/>
        <v>0</v>
      </c>
      <c r="AC18" s="156">
        <f>VLOOKUP(U18,'Исх дан мат и усл'!$C$6:$I$3601,6,FALSE)*AB18*$AC$7</f>
        <v>0</v>
      </c>
      <c r="AD18" s="107">
        <f>Бланк!AI27</f>
        <v>0</v>
      </c>
      <c r="AE18" s="156">
        <f>VLOOKUP($AD$9,'Исх дан мат и усл'!$C$6:$E$3801,2,FALSE)*AD18</f>
        <v>0</v>
      </c>
      <c r="AF18" s="157">
        <f t="shared" si="11"/>
        <v>0</v>
      </c>
      <c r="AG18" s="156">
        <f>VLOOKUP($AF$9,'Исх дан мат и усл'!$C$6:$E$3801,2,FALSE)*$AG$6*AF18</f>
        <v>0</v>
      </c>
      <c r="AH18" s="157">
        <f t="shared" si="17"/>
        <v>0</v>
      </c>
      <c r="AI18" s="156">
        <f>VLOOKUP($AH$9,'Исх дан мат и усл'!$C$6:$E$3801,2,FALSE)*$AI$6*AH18</f>
        <v>0</v>
      </c>
      <c r="AJ18" s="107">
        <f t="shared" si="13"/>
        <v>0</v>
      </c>
      <c r="AK18" s="156">
        <f>VLOOKUP($AJ$9,'Исх дан мат и усл'!$C$6:$E$3401,2,FALSE)*AJ18</f>
        <v>0</v>
      </c>
      <c r="AL18" s="107">
        <f>SUM(Бланк!AG27:AG29)</f>
        <v>0</v>
      </c>
      <c r="AM18" s="156">
        <f>VLOOKUP($AL$9,'Исх дан мат и усл'!$C$6:$E$3401,2,FALSE)*AL18</f>
        <v>0</v>
      </c>
      <c r="AN18" s="107">
        <f>Бланк!AE27+Бланк!AF27+Бланк!AF28</f>
        <v>0</v>
      </c>
      <c r="AO18" s="156">
        <f>VLOOKUP($AN$9,'Исх дан мат и усл'!$C$6:$E$3401,2,FALSE)*AN18</f>
        <v>0</v>
      </c>
      <c r="AP18" s="107">
        <f>Бланк!AH27+Бланк!AH28</f>
        <v>0</v>
      </c>
      <c r="AQ18" s="156">
        <f>VLOOKUP($AP$9,'Исх дан мат и усл'!$C$6:$E$3401,2,FALSE)*AP18</f>
        <v>0</v>
      </c>
      <c r="AR18" s="107">
        <f>Бланк!AI27</f>
        <v>0</v>
      </c>
      <c r="AS18" s="156">
        <f>VLOOKUP($AR$9,'Исх дан мат и усл'!$C$6:$E$3401,2,FALSE)*AR18</f>
        <v>0</v>
      </c>
      <c r="AT18" s="107">
        <f>Бланк!V27</f>
        <v>0</v>
      </c>
      <c r="AU18" s="156">
        <f>IF(T18&lt;0.5,'Исх дан мат и усл'!$D$27*AT18,IF(T18&lt;1,'Исх дан мат и усл'!$D$28*AT18,IF(T18&lt;2,'Исх дан мат и усл'!$D$29*AT18,'Исх дан мат и усл'!$D$30*AT18)))</f>
        <v>0</v>
      </c>
    </row>
    <row r="19" spans="1:47" s="128" customFormat="1" ht="32.25" customHeight="1" x14ac:dyDescent="0.25">
      <c r="A19" s="214" t="str">
        <f t="shared" si="1"/>
        <v/>
      </c>
      <c r="B19" s="152">
        <v>10</v>
      </c>
      <c r="C19" s="190"/>
      <c r="D19" s="188"/>
      <c r="E19" s="188"/>
      <c r="F19" s="154"/>
      <c r="G19" s="188"/>
      <c r="H19" s="107">
        <f t="shared" si="15"/>
        <v>0</v>
      </c>
      <c r="I19" s="191">
        <f t="shared" si="2"/>
        <v>0</v>
      </c>
      <c r="J19" s="213">
        <f t="shared" si="3"/>
        <v>0</v>
      </c>
      <c r="K19" s="227"/>
      <c r="L19" s="198" t="s">
        <v>68</v>
      </c>
      <c r="M19" s="155"/>
      <c r="N19" s="107">
        <f t="shared" si="4"/>
        <v>0</v>
      </c>
      <c r="O19" s="107">
        <f t="shared" si="5"/>
        <v>0</v>
      </c>
      <c r="P19" s="107">
        <f t="shared" si="6"/>
        <v>0</v>
      </c>
      <c r="T19" s="156">
        <f t="shared" si="16"/>
        <v>0</v>
      </c>
      <c r="U19" s="150">
        <f t="shared" si="8"/>
        <v>0</v>
      </c>
      <c r="V19" s="107">
        <f>(Бланк!AP30+Бланк!AP31)*W6</f>
        <v>0</v>
      </c>
      <c r="W19" s="156">
        <f>VLOOKUP(U19,'Исх дан мат и усл'!$C$6:$I$3601,2,FALSE)*V19*$W$7</f>
        <v>0</v>
      </c>
      <c r="X19" s="107">
        <f>IF(Бланк!AD32="Стекло",0,(Бланк!AA32*Бланк!AB32)*Бланк!AC32*Y6)/1000000</f>
        <v>0</v>
      </c>
      <c r="Y19" s="156">
        <f>VLOOKUP(U19,'Исх дан мат и усл'!$C$6:$I$3601,4,FALSE)*X19*$Y$7</f>
        <v>0</v>
      </c>
      <c r="Z19" s="107">
        <f>IF(Бланк!AD32="Стекло",Бланк!AA32*Бланк!AB32*Бланк!AC32/1000000,0)</f>
        <v>0</v>
      </c>
      <c r="AA19" s="156">
        <f t="shared" si="9"/>
        <v>0</v>
      </c>
      <c r="AB19" s="157">
        <f t="shared" si="10"/>
        <v>0</v>
      </c>
      <c r="AC19" s="156">
        <f>VLOOKUP(U19,'Исх дан мат и усл'!$C$6:$I$3601,6,FALSE)*AB19*$AC$7</f>
        <v>0</v>
      </c>
      <c r="AD19" s="107">
        <f>Бланк!AI30</f>
        <v>0</v>
      </c>
      <c r="AE19" s="156">
        <f>VLOOKUP($AD$9,'Исх дан мат и усл'!$C$6:$E$3801,2,FALSE)*AD19</f>
        <v>0</v>
      </c>
      <c r="AF19" s="157">
        <f t="shared" si="11"/>
        <v>0</v>
      </c>
      <c r="AG19" s="156">
        <f>VLOOKUP($AF$9,'Исх дан мат и усл'!$C$6:$E$3801,2,FALSE)*$AG$6*AF19</f>
        <v>0</v>
      </c>
      <c r="AH19" s="157">
        <f t="shared" si="17"/>
        <v>0</v>
      </c>
      <c r="AI19" s="156">
        <f>VLOOKUP($AH$9,'Исх дан мат и усл'!$C$6:$E$3801,2,FALSE)*$AI$6*AH19</f>
        <v>0</v>
      </c>
      <c r="AJ19" s="107">
        <f t="shared" si="13"/>
        <v>0</v>
      </c>
      <c r="AK19" s="156">
        <f>VLOOKUP($AJ$9,'Исх дан мат и усл'!$C$6:$E$3401,2,FALSE)*AJ19</f>
        <v>0</v>
      </c>
      <c r="AL19" s="107">
        <f>SUM(Бланк!AG30:AG32)</f>
        <v>0</v>
      </c>
      <c r="AM19" s="156">
        <f>VLOOKUP($AL$9,'Исх дан мат и усл'!$C$6:$E$3401,2,FALSE)*AL19</f>
        <v>0</v>
      </c>
      <c r="AN19" s="107">
        <f>Бланк!AE30+Бланк!AF30+Бланк!AF31</f>
        <v>0</v>
      </c>
      <c r="AO19" s="156">
        <f>VLOOKUP($AN$9,'Исх дан мат и усл'!$C$6:$E$3401,2,FALSE)*AN19</f>
        <v>0</v>
      </c>
      <c r="AP19" s="107">
        <f>Бланк!AH30+Бланк!AH31</f>
        <v>0</v>
      </c>
      <c r="AQ19" s="156">
        <f>VLOOKUP($AP$9,'Исх дан мат и усл'!$C$6:$E$3401,2,FALSE)*AP19</f>
        <v>0</v>
      </c>
      <c r="AR19" s="107">
        <f>Бланк!AI30</f>
        <v>0</v>
      </c>
      <c r="AS19" s="156">
        <f>VLOOKUP($AR$9,'Исх дан мат и усл'!$C$6:$E$3401,2,FALSE)*AR19</f>
        <v>0</v>
      </c>
      <c r="AT19" s="107">
        <f>Бланк!V30</f>
        <v>0</v>
      </c>
      <c r="AU19" s="156">
        <f>IF(T19&lt;0.5,'Исх дан мат и усл'!$D$27*AT19,IF(T19&lt;1,'Исх дан мат и усл'!$D$28*AT19,IF(T19&lt;2,'Исх дан мат и усл'!$D$29*AT19,'Исх дан мат и усл'!$D$30*AT19)))</f>
        <v>0</v>
      </c>
    </row>
    <row r="20" spans="1:47" s="128" customFormat="1" ht="32.25" customHeight="1" x14ac:dyDescent="0.25">
      <c r="A20" s="214" t="str">
        <f t="shared" si="1"/>
        <v/>
      </c>
      <c r="B20" s="152">
        <v>11</v>
      </c>
      <c r="C20" s="190"/>
      <c r="D20" s="188"/>
      <c r="E20" s="188"/>
      <c r="F20" s="154"/>
      <c r="G20" s="188"/>
      <c r="H20" s="107">
        <f t="shared" si="15"/>
        <v>0</v>
      </c>
      <c r="I20" s="191">
        <f t="shared" si="2"/>
        <v>0</v>
      </c>
      <c r="J20" s="213">
        <f t="shared" si="3"/>
        <v>0</v>
      </c>
      <c r="K20" s="241" t="s">
        <v>135</v>
      </c>
      <c r="L20" s="199" t="s">
        <v>70</v>
      </c>
      <c r="M20" s="155"/>
      <c r="N20" s="107">
        <f t="shared" si="4"/>
        <v>0</v>
      </c>
      <c r="O20" s="107">
        <f t="shared" si="5"/>
        <v>0</v>
      </c>
      <c r="P20" s="107">
        <f t="shared" si="6"/>
        <v>0</v>
      </c>
      <c r="T20" s="156">
        <f t="shared" si="16"/>
        <v>0</v>
      </c>
      <c r="U20" s="150">
        <f t="shared" si="8"/>
        <v>0</v>
      </c>
      <c r="V20" s="107">
        <f>Бланк!AP33*W6+Бланк!AP34*W6</f>
        <v>0</v>
      </c>
      <c r="W20" s="156">
        <f>VLOOKUP(U20,'Исх дан мат и усл'!$C$6:$I$3601,2,FALSE)*V20*$W$7</f>
        <v>0</v>
      </c>
      <c r="X20" s="107">
        <f>IF(Бланк!AD35="Стекло",0,(Бланк!AA35*Бланк!AB35)*Бланк!AC35*Y6)/1000000</f>
        <v>0</v>
      </c>
      <c r="Y20" s="156">
        <f>VLOOKUP(U20,'Исх дан мат и усл'!$C$6:$I$3601,4,FALSE)*X20*$Y$7</f>
        <v>0</v>
      </c>
      <c r="Z20" s="107">
        <f>IF(Бланк!AD35="Стекло",Бланк!AA35*Бланк!AB35*Бланк!AC35/1000000,0)</f>
        <v>0</v>
      </c>
      <c r="AA20" s="156">
        <f t="shared" si="9"/>
        <v>0</v>
      </c>
      <c r="AB20" s="157">
        <f t="shared" si="10"/>
        <v>0</v>
      </c>
      <c r="AC20" s="156">
        <f>VLOOKUP(U20,'Исх дан мат и усл'!$C$6:$I$3601,6,FALSE)*AB20*$AC$7</f>
        <v>0</v>
      </c>
      <c r="AD20" s="107">
        <f>Бланк!AI33</f>
        <v>0</v>
      </c>
      <c r="AE20" s="156">
        <f>VLOOKUP($AD$9,'Исх дан мат и усл'!$C$6:$E$3801,2,FALSE)*AD20</f>
        <v>0</v>
      </c>
      <c r="AF20" s="157">
        <f t="shared" si="11"/>
        <v>0</v>
      </c>
      <c r="AG20" s="156">
        <f>VLOOKUP($AF$9,'Исх дан мат и усл'!$C$6:$E$3801,2,FALSE)*$AG$6*AF20</f>
        <v>0</v>
      </c>
      <c r="AH20" s="157">
        <f t="shared" si="17"/>
        <v>0</v>
      </c>
      <c r="AI20" s="156">
        <f>VLOOKUP($AH$9,'Исх дан мат и усл'!$C$6:$E$3801,2,FALSE)*$AI$6*AH20</f>
        <v>0</v>
      </c>
      <c r="AJ20" s="107">
        <f t="shared" si="13"/>
        <v>0</v>
      </c>
      <c r="AK20" s="156">
        <f>VLOOKUP($AJ$9,'Исх дан мат и усл'!$C$6:$E$3401,2,FALSE)*AJ20</f>
        <v>0</v>
      </c>
      <c r="AL20" s="107">
        <f>SUM(Бланк!AG33:AG35)</f>
        <v>0</v>
      </c>
      <c r="AM20" s="156">
        <f>VLOOKUP($AL$9,'Исх дан мат и усл'!$C$6:$E$3401,2,FALSE)*AL20</f>
        <v>0</v>
      </c>
      <c r="AN20" s="107">
        <f>Бланк!AE33+Бланк!AF33+Бланк!AF34</f>
        <v>0</v>
      </c>
      <c r="AO20" s="156">
        <f>VLOOKUP($AN$9,'Исх дан мат и усл'!$C$6:$E$3401,2,FALSE)*AN20</f>
        <v>0</v>
      </c>
      <c r="AP20" s="107">
        <f>Бланк!AH33+Бланк!AH34</f>
        <v>0</v>
      </c>
      <c r="AQ20" s="156">
        <f>VLOOKUP($AP$9,'Исх дан мат и усл'!$C$6:$E$3401,2,FALSE)*AP20</f>
        <v>0</v>
      </c>
      <c r="AR20" s="107">
        <f>Бланк!AI33</f>
        <v>0</v>
      </c>
      <c r="AS20" s="156">
        <f>VLOOKUP($AR$9,'Исх дан мат и усл'!$C$6:$E$3401,2,FALSE)*AR20</f>
        <v>0</v>
      </c>
      <c r="AT20" s="107">
        <f>Бланк!V33</f>
        <v>0</v>
      </c>
      <c r="AU20" s="156">
        <f>IF(T20&lt;0.5,'Исх дан мат и усл'!$D$27*AT20,IF(T20&lt;1,'Исх дан мат и усл'!$D$28*AT20,IF(T20&lt;2,'Исх дан мат и усл'!$D$29*AT20,'Исх дан мат и усл'!$D$30*AT20)))</f>
        <v>0</v>
      </c>
    </row>
    <row r="21" spans="1:47" s="128" customFormat="1" ht="32.25" customHeight="1" x14ac:dyDescent="0.25">
      <c r="A21" s="214" t="str">
        <f t="shared" si="1"/>
        <v/>
      </c>
      <c r="B21" s="152">
        <v>12</v>
      </c>
      <c r="C21" s="190"/>
      <c r="D21" s="188"/>
      <c r="E21" s="188"/>
      <c r="F21" s="154"/>
      <c r="G21" s="188"/>
      <c r="H21" s="107">
        <f t="shared" si="15"/>
        <v>0</v>
      </c>
      <c r="I21" s="191">
        <f t="shared" si="2"/>
        <v>0</v>
      </c>
      <c r="J21" s="213">
        <f t="shared" si="3"/>
        <v>0</v>
      </c>
      <c r="K21" s="241"/>
      <c r="L21" s="199" t="s">
        <v>71</v>
      </c>
      <c r="M21" s="155"/>
      <c r="N21" s="107">
        <f t="shared" si="4"/>
        <v>0</v>
      </c>
      <c r="O21" s="107">
        <f t="shared" si="5"/>
        <v>0</v>
      </c>
      <c r="P21" s="107">
        <f t="shared" si="6"/>
        <v>0</v>
      </c>
      <c r="T21" s="156">
        <f t="shared" si="16"/>
        <v>0</v>
      </c>
      <c r="U21" s="150">
        <f t="shared" si="8"/>
        <v>0</v>
      </c>
      <c r="V21" s="107">
        <f>Бланк!AP36*W6+Бланк!AP37*W6</f>
        <v>0</v>
      </c>
      <c r="W21" s="156">
        <f>VLOOKUP(U21,'Исх дан мат и усл'!$C$6:$I$3601,2,FALSE)*V21*$W$7</f>
        <v>0</v>
      </c>
      <c r="X21" s="107">
        <f>IF(Бланк!AD38="Стекло",0,(Бланк!AA38*Бланк!AB38)*Бланк!AC38*Y6)/1000000</f>
        <v>0</v>
      </c>
      <c r="Y21" s="156">
        <f>VLOOKUP(U21,'Исх дан мат и усл'!$C$6:$I$3601,4,FALSE)*X21*$Y$7</f>
        <v>0</v>
      </c>
      <c r="Z21" s="107">
        <f>IF(Бланк!AD38="Стекло",Бланк!AA38*Бланк!AB38*Бланк!AC38/1000000,0)</f>
        <v>0</v>
      </c>
      <c r="AA21" s="156">
        <f t="shared" si="9"/>
        <v>0</v>
      </c>
      <c r="AB21" s="157">
        <f t="shared" si="10"/>
        <v>0</v>
      </c>
      <c r="AC21" s="156">
        <f>VLOOKUP(U21,'Исх дан мат и усл'!$C$6:$I$3601,6,FALSE)*AB21*$AC$7</f>
        <v>0</v>
      </c>
      <c r="AD21" s="107">
        <f>Бланк!AI36</f>
        <v>0</v>
      </c>
      <c r="AE21" s="156">
        <f>VLOOKUP($AD$9,'Исх дан мат и усл'!$C$6:$E$3801,2,FALSE)*AD21</f>
        <v>0</v>
      </c>
      <c r="AF21" s="157">
        <f t="shared" si="11"/>
        <v>0</v>
      </c>
      <c r="AG21" s="156">
        <f>VLOOKUP($AF$9,'Исх дан мат и усл'!$C$6:$E$3801,2,FALSE)*$AG$6*AF21</f>
        <v>0</v>
      </c>
      <c r="AH21" s="157">
        <f t="shared" si="17"/>
        <v>0</v>
      </c>
      <c r="AI21" s="156">
        <f>VLOOKUP($AH$9,'Исх дан мат и усл'!$C$6:$E$3801,2,FALSE)*$AI$6*AH21</f>
        <v>0</v>
      </c>
      <c r="AJ21" s="107">
        <f t="shared" si="13"/>
        <v>0</v>
      </c>
      <c r="AK21" s="156">
        <f>VLOOKUP($AJ$9,'Исх дан мат и усл'!$C$6:$E$3401,2,FALSE)*AJ21</f>
        <v>0</v>
      </c>
      <c r="AL21" s="107">
        <f>SUM(Бланк!AG36:AG38)</f>
        <v>0</v>
      </c>
      <c r="AM21" s="156">
        <f>VLOOKUP($AL$9,'Исх дан мат и усл'!$C$6:$E$3401,2,FALSE)*AL21</f>
        <v>0</v>
      </c>
      <c r="AN21" s="107">
        <f>Бланк!AE36+Бланк!AF36+Бланк!AF37</f>
        <v>0</v>
      </c>
      <c r="AO21" s="156">
        <f>VLOOKUP($AN$9,'Исх дан мат и усл'!$C$6:$E$3401,2,FALSE)*AN21</f>
        <v>0</v>
      </c>
      <c r="AP21" s="107">
        <f>Бланк!AH36+Бланк!AH37</f>
        <v>0</v>
      </c>
      <c r="AQ21" s="156">
        <f>VLOOKUP($AP$9,'Исх дан мат и усл'!$C$6:$E$3401,2,FALSE)*AP21</f>
        <v>0</v>
      </c>
      <c r="AR21" s="107">
        <f>Бланк!AI36</f>
        <v>0</v>
      </c>
      <c r="AS21" s="156">
        <f>VLOOKUP($AR$9,'Исх дан мат и усл'!$C$6:$E$3401,2,FALSE)*AR21</f>
        <v>0</v>
      </c>
      <c r="AT21" s="107">
        <f>Бланк!V36</f>
        <v>0</v>
      </c>
      <c r="AU21" s="156">
        <f>IF(T21&lt;0.5,'Исх дан мат и усл'!$D$27*AT21,IF(T21&lt;1,'Исх дан мат и усл'!$D$28*AT21,IF(T21&lt;2,'Исх дан мат и усл'!$D$29*AT21,'Исх дан мат и усл'!$D$30*AT21)))</f>
        <v>0</v>
      </c>
    </row>
    <row r="22" spans="1:47" s="128" customFormat="1" ht="32.25" customHeight="1" x14ac:dyDescent="0.25">
      <c r="A22" s="214" t="str">
        <f t="shared" si="1"/>
        <v/>
      </c>
      <c r="B22" s="152">
        <v>13</v>
      </c>
      <c r="C22" s="190"/>
      <c r="D22" s="188"/>
      <c r="E22" s="188"/>
      <c r="F22" s="154"/>
      <c r="G22" s="188"/>
      <c r="H22" s="107">
        <f t="shared" si="15"/>
        <v>0</v>
      </c>
      <c r="I22" s="191">
        <f t="shared" si="2"/>
        <v>0</v>
      </c>
      <c r="J22" s="213">
        <f t="shared" si="3"/>
        <v>0</v>
      </c>
      <c r="K22" s="241"/>
      <c r="L22" s="199" t="s">
        <v>72</v>
      </c>
      <c r="N22" s="107">
        <f t="shared" si="4"/>
        <v>0</v>
      </c>
      <c r="O22" s="107">
        <f t="shared" si="5"/>
        <v>0</v>
      </c>
      <c r="P22" s="107">
        <f t="shared" si="6"/>
        <v>0</v>
      </c>
      <c r="T22" s="156">
        <f t="shared" si="16"/>
        <v>0</v>
      </c>
      <c r="U22" s="150">
        <f t="shared" si="8"/>
        <v>0</v>
      </c>
      <c r="V22" s="107">
        <f>Бланк!AP39*W6+Бланк!AP40*W6</f>
        <v>0</v>
      </c>
      <c r="W22" s="156">
        <f>VLOOKUP(U22,'Исх дан мат и усл'!$C$6:$I$3601,2,FALSE)*V22*$W$7</f>
        <v>0</v>
      </c>
      <c r="X22" s="107">
        <f>IF(Бланк!AD41="Стекло",0,(Бланк!AA41*Бланк!AB41)*Бланк!AC41*Y6)/1000000</f>
        <v>0</v>
      </c>
      <c r="Y22" s="156">
        <f>VLOOKUP(U22,'Исх дан мат и усл'!$C$6:$I$3601,4,FALSE)*X22*$Y$7</f>
        <v>0</v>
      </c>
      <c r="Z22" s="107">
        <f>IF(Бланк!AD41="Стекло",Бланк!AA41*Бланк!AB41*Бланк!AC41/1000000,0)</f>
        <v>0</v>
      </c>
      <c r="AA22" s="156">
        <f t="shared" si="9"/>
        <v>0</v>
      </c>
      <c r="AB22" s="157">
        <f t="shared" si="10"/>
        <v>0</v>
      </c>
      <c r="AC22" s="156">
        <f>VLOOKUP(U22,'Исх дан мат и усл'!$C$6:$I$3601,6,FALSE)*AB22*$AC$7</f>
        <v>0</v>
      </c>
      <c r="AD22" s="107">
        <f>Бланк!AI39</f>
        <v>0</v>
      </c>
      <c r="AE22" s="156">
        <f>VLOOKUP($AD$9,'Исх дан мат и усл'!$C$6:$E$3801,2,FALSE)*AD22</f>
        <v>0</v>
      </c>
      <c r="AF22" s="157">
        <f t="shared" si="11"/>
        <v>0</v>
      </c>
      <c r="AG22" s="156">
        <f>VLOOKUP($AF$9,'Исх дан мат и усл'!$C$6:$E$3801,2,FALSE)*$AG$6*AF22</f>
        <v>0</v>
      </c>
      <c r="AH22" s="157">
        <f t="shared" si="17"/>
        <v>0</v>
      </c>
      <c r="AI22" s="156">
        <f>VLOOKUP($AH$9,'Исх дан мат и усл'!$C$6:$E$3801,2,FALSE)*$AI$6*AH22</f>
        <v>0</v>
      </c>
      <c r="AJ22" s="107">
        <f t="shared" si="13"/>
        <v>0</v>
      </c>
      <c r="AK22" s="156">
        <f>VLOOKUP($AJ$9,'Исх дан мат и усл'!$C$6:$E$3401,2,FALSE)*AJ22</f>
        <v>0</v>
      </c>
      <c r="AL22" s="107">
        <f>SUM(Бланк!AG39:AG41)</f>
        <v>0</v>
      </c>
      <c r="AM22" s="156">
        <f>VLOOKUP($AL$9,'Исх дан мат и усл'!$C$6:$E$3401,2,FALSE)*AL22</f>
        <v>0</v>
      </c>
      <c r="AN22" s="107">
        <f>Бланк!AE39+Бланк!AF39+Бланк!AF40</f>
        <v>0</v>
      </c>
      <c r="AO22" s="156">
        <f>VLOOKUP($AN$9,'Исх дан мат и усл'!$C$6:$E$3401,2,FALSE)*AN22</f>
        <v>0</v>
      </c>
      <c r="AP22" s="107">
        <f>Бланк!AH39+Бланк!AH40</f>
        <v>0</v>
      </c>
      <c r="AQ22" s="156">
        <f>VLOOKUP($AP$9,'Исх дан мат и усл'!$C$6:$E$3401,2,FALSE)*AP22</f>
        <v>0</v>
      </c>
      <c r="AR22" s="107">
        <f>Бланк!AI39</f>
        <v>0</v>
      </c>
      <c r="AS22" s="156">
        <f>VLOOKUP($AR$9,'Исх дан мат и усл'!$C$6:$E$3401,2,FALSE)*AR22</f>
        <v>0</v>
      </c>
      <c r="AT22" s="107">
        <f>Бланк!V39</f>
        <v>0</v>
      </c>
      <c r="AU22" s="156">
        <f>IF(T22&lt;0.5,'Исх дан мат и усл'!$D$27*AT22,IF(T22&lt;1,'Исх дан мат и усл'!$D$28*AT22,IF(T22&lt;2,'Исх дан мат и усл'!$D$29*AT22,'Исх дан мат и усл'!$D$30*AT22)))</f>
        <v>0</v>
      </c>
    </row>
    <row r="23" spans="1:47" s="128" customFormat="1" ht="32.25" customHeight="1" thickBot="1" x14ac:dyDescent="0.3">
      <c r="A23" s="214" t="str">
        <f t="shared" si="1"/>
        <v/>
      </c>
      <c r="B23" s="152">
        <v>14</v>
      </c>
      <c r="C23" s="190"/>
      <c r="D23" s="188"/>
      <c r="E23" s="188"/>
      <c r="F23" s="154"/>
      <c r="G23" s="188"/>
      <c r="H23" s="107">
        <f t="shared" si="0"/>
        <v>0</v>
      </c>
      <c r="I23" s="191">
        <f t="shared" si="2"/>
        <v>0</v>
      </c>
      <c r="J23" s="213">
        <f t="shared" si="3"/>
        <v>0</v>
      </c>
      <c r="K23" s="212" t="s">
        <v>136</v>
      </c>
      <c r="L23" s="200" t="s">
        <v>140</v>
      </c>
      <c r="N23" s="107">
        <f t="shared" si="4"/>
        <v>0</v>
      </c>
      <c r="O23" s="107">
        <f t="shared" si="5"/>
        <v>0</v>
      </c>
      <c r="P23" s="107">
        <f t="shared" si="6"/>
        <v>0</v>
      </c>
      <c r="T23" s="156">
        <f t="shared" si="7"/>
        <v>0</v>
      </c>
      <c r="U23" s="150">
        <f t="shared" si="8"/>
        <v>0</v>
      </c>
      <c r="V23" s="107">
        <f>Бланк!AP42*W6+Бланк!AP43*W6</f>
        <v>0</v>
      </c>
      <c r="W23" s="156">
        <f>VLOOKUP(U23,'Исх дан мат и усл'!$C$6:$I$3601,2,FALSE)*V23*$W$7</f>
        <v>0</v>
      </c>
      <c r="X23" s="107">
        <f>IF(Бланк!AD44="Стекло",0,(Бланк!AA44*Бланк!AB44)*Бланк!AC44*Y6)/1000000</f>
        <v>0</v>
      </c>
      <c r="Y23" s="156">
        <f>VLOOKUP(U23,'Исх дан мат и усл'!$C$6:$I$3601,4,FALSE)*X23*$Y$7</f>
        <v>0</v>
      </c>
      <c r="Z23" s="107">
        <f>IF(Бланк!AD44="Стекло",Бланк!AA44*Бланк!AB44*Бланк!AC44/1000000,0)</f>
        <v>0</v>
      </c>
      <c r="AA23" s="156">
        <f t="shared" si="9"/>
        <v>0</v>
      </c>
      <c r="AB23" s="157">
        <f t="shared" si="10"/>
        <v>0</v>
      </c>
      <c r="AC23" s="156">
        <f>VLOOKUP(U23,'Исх дан мат и усл'!$C$6:$I$3601,6,FALSE)*AB23*$AC$7</f>
        <v>0</v>
      </c>
      <c r="AD23" s="107">
        <f>Бланк!AI42</f>
        <v>0</v>
      </c>
      <c r="AE23" s="156">
        <f>VLOOKUP($AD$9,'Исх дан мат и усл'!$C$6:$E$3801,2,FALSE)*AD23</f>
        <v>0</v>
      </c>
      <c r="AF23" s="157">
        <f t="shared" si="11"/>
        <v>0</v>
      </c>
      <c r="AG23" s="156">
        <f>VLOOKUP($AF$9,'Исх дан мат и усл'!$C$6:$E$3801,2,FALSE)*$AG$6*AF23</f>
        <v>0</v>
      </c>
      <c r="AH23" s="157">
        <f t="shared" si="12"/>
        <v>0</v>
      </c>
      <c r="AI23" s="156">
        <f>VLOOKUP($AH$9,'Исх дан мат и усл'!$C$6:$E$3801,2,FALSE)*$AI$6*AH23</f>
        <v>0</v>
      </c>
      <c r="AJ23" s="107">
        <f t="shared" si="13"/>
        <v>0</v>
      </c>
      <c r="AK23" s="156">
        <f>VLOOKUP($AJ$9,'Исх дан мат и усл'!$C$6:$E$3401,2,FALSE)*AJ23</f>
        <v>0</v>
      </c>
      <c r="AL23" s="107">
        <f>SUM(Бланк!AG42:AG44)</f>
        <v>0</v>
      </c>
      <c r="AM23" s="156">
        <f>VLOOKUP($AL$9,'Исх дан мат и усл'!$C$6:$E$3401,2,FALSE)*AL23</f>
        <v>0</v>
      </c>
      <c r="AN23" s="107">
        <f>Бланк!AE42+Бланк!AF42+Бланк!AF43</f>
        <v>0</v>
      </c>
      <c r="AO23" s="156">
        <f>VLOOKUP($AN$9,'Исх дан мат и усл'!$C$6:$E$3401,2,FALSE)*AN23</f>
        <v>0</v>
      </c>
      <c r="AP23" s="107">
        <f>Бланк!AH42+Бланк!AH43</f>
        <v>0</v>
      </c>
      <c r="AQ23" s="156">
        <f>VLOOKUP($AP$9,'Исх дан мат и усл'!$C$6:$E$3401,2,FALSE)*AP23</f>
        <v>0</v>
      </c>
      <c r="AR23" s="107">
        <f>Бланк!AI42</f>
        <v>0</v>
      </c>
      <c r="AS23" s="156">
        <f>VLOOKUP($AR$9,'Исх дан мат и усл'!$C$6:$E$3401,2,FALSE)*AR23</f>
        <v>0</v>
      </c>
      <c r="AT23" s="107">
        <f>Бланк!V42</f>
        <v>0</v>
      </c>
      <c r="AU23" s="156">
        <f>IF(T23&lt;0.5,'Исх дан мат и усл'!$D$27*AT23,IF(T23&lt;1,'Исх дан мат и усл'!$D$28*AT23,IF(T23&lt;2,'Исх дан мат и усл'!$D$29*AT23,'Исх дан мат и усл'!$D$30*AT23)))</f>
        <v>0</v>
      </c>
    </row>
    <row r="24" spans="1:47" s="128" customFormat="1" ht="32.25" customHeight="1" x14ac:dyDescent="0.25">
      <c r="A24" s="214" t="str">
        <f t="shared" si="1"/>
        <v/>
      </c>
      <c r="B24" s="152">
        <v>15</v>
      </c>
      <c r="C24" s="190"/>
      <c r="D24" s="159"/>
      <c r="E24" s="159"/>
      <c r="F24" s="159"/>
      <c r="G24" s="188"/>
      <c r="H24" s="107">
        <f t="shared" si="0"/>
        <v>0</v>
      </c>
      <c r="I24" s="191">
        <f t="shared" si="2"/>
        <v>0</v>
      </c>
      <c r="J24" s="213">
        <f t="shared" si="3"/>
        <v>0</v>
      </c>
      <c r="K24" s="57"/>
      <c r="L24" s="57"/>
      <c r="N24" s="107">
        <f t="shared" si="4"/>
        <v>0</v>
      </c>
      <c r="O24" s="107">
        <f t="shared" si="5"/>
        <v>0</v>
      </c>
      <c r="P24" s="107">
        <f t="shared" si="6"/>
        <v>0</v>
      </c>
      <c r="T24" s="156">
        <f t="shared" si="7"/>
        <v>0</v>
      </c>
      <c r="U24" s="150">
        <f t="shared" si="8"/>
        <v>0</v>
      </c>
      <c r="V24" s="107">
        <f>Бланк!AP45*W6+Бланк!AP46*W6</f>
        <v>0</v>
      </c>
      <c r="W24" s="156">
        <f>VLOOKUP(U24,'Исх дан мат и усл'!$C$6:$I$3601,2,FALSE)*V24*$W$7</f>
        <v>0</v>
      </c>
      <c r="X24" s="107">
        <f>IF(Бланк!AD47="Стекло",0,(Бланк!AA47*Бланк!AB47)*Бланк!AC47*Y6)/1000000</f>
        <v>0</v>
      </c>
      <c r="Y24" s="156">
        <f>VLOOKUP(U24,'Исх дан мат и усл'!$C$6:$I$3601,4,FALSE)*X24*$Y$7</f>
        <v>0</v>
      </c>
      <c r="Z24" s="107">
        <f>IF(Бланк!AD47="Стекло",Бланк!AA47*Бланк!AB47*Бланк!AC47/1000000,0)</f>
        <v>0</v>
      </c>
      <c r="AA24" s="156">
        <f t="shared" si="9"/>
        <v>0</v>
      </c>
      <c r="AB24" s="157">
        <f t="shared" si="10"/>
        <v>0</v>
      </c>
      <c r="AC24" s="156">
        <f>VLOOKUP(U24,'Исх дан мат и усл'!$C$6:$I$3601,6,FALSE)*AB24*$AC$7</f>
        <v>0</v>
      </c>
      <c r="AD24" s="107">
        <f>Бланк!AI45</f>
        <v>0</v>
      </c>
      <c r="AE24" s="156">
        <f>VLOOKUP($AD$9,'Исх дан мат и усл'!$C$6:$E$3801,2,FALSE)*AD24</f>
        <v>0</v>
      </c>
      <c r="AF24" s="157">
        <f t="shared" si="11"/>
        <v>0</v>
      </c>
      <c r="AG24" s="156">
        <f>VLOOKUP($AF$9,'Исх дан мат и усл'!$C$6:$E$3801,2,FALSE)*$AG$6*AF24</f>
        <v>0</v>
      </c>
      <c r="AH24" s="157">
        <f t="shared" si="12"/>
        <v>0</v>
      </c>
      <c r="AI24" s="156">
        <f>VLOOKUP($AH$9,'Исх дан мат и усл'!$C$6:$E$3801,2,FALSE)*$AI$6*AH24</f>
        <v>0</v>
      </c>
      <c r="AJ24" s="107">
        <f t="shared" si="13"/>
        <v>0</v>
      </c>
      <c r="AK24" s="156">
        <f>VLOOKUP($AJ$9,'Исх дан мат и усл'!$C$6:$E$3401,2,FALSE)*AJ24</f>
        <v>0</v>
      </c>
      <c r="AL24" s="107">
        <f>SUM(Бланк!AG45:AG47)</f>
        <v>0</v>
      </c>
      <c r="AM24" s="156">
        <f>VLOOKUP($AL$9,'Исх дан мат и усл'!$C$6:$E$3401,2,FALSE)*AL24</f>
        <v>0</v>
      </c>
      <c r="AN24" s="107">
        <f>Бланк!AE45+Бланк!AF45+Бланк!AF46</f>
        <v>0</v>
      </c>
      <c r="AO24" s="156">
        <f>VLOOKUP($AN$9,'Исх дан мат и усл'!$C$6:$E$3401,2,FALSE)*AN24</f>
        <v>0</v>
      </c>
      <c r="AP24" s="107">
        <f>Бланк!AH45+Бланк!AH46</f>
        <v>0</v>
      </c>
      <c r="AQ24" s="156">
        <f>VLOOKUP($AP$9,'Исх дан мат и усл'!$C$6:$E$3401,2,FALSE)*AP24</f>
        <v>0</v>
      </c>
      <c r="AR24" s="107">
        <f>Бланк!AI45</f>
        <v>0</v>
      </c>
      <c r="AS24" s="156">
        <f>VLOOKUP($AR$9,'Исх дан мат и усл'!$C$6:$E$3401,2,FALSE)*AR24</f>
        <v>0</v>
      </c>
      <c r="AT24" s="107">
        <f>Бланк!V45</f>
        <v>0</v>
      </c>
      <c r="AU24" s="156">
        <f>IF(T24&lt;0.5,'Исх дан мат и усл'!$D$27*AT24,IF(T24&lt;1,'Исх дан мат и усл'!$D$28*AT24,IF(T24&lt;2,'Исх дан мат и усл'!$D$29*AT24,'Исх дан мат и усл'!$D$30*AT24)))</f>
        <v>0</v>
      </c>
    </row>
    <row r="25" spans="1:47" s="128" customFormat="1" ht="32.25" customHeight="1" x14ac:dyDescent="0.25">
      <c r="A25" s="214" t="str">
        <f t="shared" si="1"/>
        <v/>
      </c>
      <c r="B25" s="152">
        <v>16</v>
      </c>
      <c r="C25" s="190"/>
      <c r="D25" s="159"/>
      <c r="E25" s="159"/>
      <c r="F25" s="159"/>
      <c r="G25" s="188"/>
      <c r="H25" s="107">
        <f t="shared" si="0"/>
        <v>0</v>
      </c>
      <c r="I25" s="191">
        <f t="shared" si="2"/>
        <v>0</v>
      </c>
      <c r="J25" s="213">
        <f t="shared" si="3"/>
        <v>0</v>
      </c>
      <c r="K25" s="228"/>
      <c r="L25" s="229"/>
      <c r="M25" s="203"/>
      <c r="N25" s="107">
        <f t="shared" si="4"/>
        <v>0</v>
      </c>
      <c r="O25" s="107">
        <f t="shared" si="5"/>
        <v>0</v>
      </c>
      <c r="P25" s="107">
        <f t="shared" si="6"/>
        <v>0</v>
      </c>
      <c r="T25" s="156">
        <f t="shared" si="7"/>
        <v>0</v>
      </c>
      <c r="U25" s="150">
        <f t="shared" si="8"/>
        <v>0</v>
      </c>
      <c r="V25" s="107">
        <f>Бланк!AP48*W6+Бланк!AP49*W6</f>
        <v>0</v>
      </c>
      <c r="W25" s="156">
        <f>VLOOKUP(U25,'Исх дан мат и усл'!$C$6:$I$3601,2,FALSE)*V25*$W$7</f>
        <v>0</v>
      </c>
      <c r="X25" s="107">
        <f>IF(Бланк!AD50="Стекло",0,(Бланк!AA50*Бланк!AB50)*Бланк!AC50*Y6)/1000000</f>
        <v>0</v>
      </c>
      <c r="Y25" s="156">
        <f>VLOOKUP(U25,'Исх дан мат и усл'!$C$6:$I$3601,4,FALSE)*X25*$Y$7</f>
        <v>0</v>
      </c>
      <c r="Z25" s="107">
        <f>IF(Бланк!AD50="Стекло",Бланк!AA50*Бланк!AB50*Бланк!AC50/1000000,0)</f>
        <v>0</v>
      </c>
      <c r="AA25" s="156">
        <f t="shared" si="9"/>
        <v>0</v>
      </c>
      <c r="AB25" s="157">
        <f t="shared" si="10"/>
        <v>0</v>
      </c>
      <c r="AC25" s="156">
        <f>VLOOKUP(U25,'Исх дан мат и усл'!$C$6:$I$3601,6,FALSE)*AB25*$AC$7</f>
        <v>0</v>
      </c>
      <c r="AD25" s="107">
        <f>Бланк!AI48</f>
        <v>0</v>
      </c>
      <c r="AE25" s="156">
        <f>VLOOKUP($AD$9,'Исх дан мат и усл'!$C$6:$E$3801,2,FALSE)*AD25</f>
        <v>0</v>
      </c>
      <c r="AF25" s="157">
        <f t="shared" si="11"/>
        <v>0</v>
      </c>
      <c r="AG25" s="156">
        <f>VLOOKUP($AF$9,'Исх дан мат и усл'!$C$6:$E$3801,2,FALSE)*$AG$6*AF25</f>
        <v>0</v>
      </c>
      <c r="AH25" s="157">
        <f t="shared" si="12"/>
        <v>0</v>
      </c>
      <c r="AI25" s="156">
        <f>VLOOKUP($AH$9,'Исх дан мат и усл'!$C$6:$E$3801,2,FALSE)*$AI$6*AH25</f>
        <v>0</v>
      </c>
      <c r="AJ25" s="107">
        <f t="shared" si="13"/>
        <v>0</v>
      </c>
      <c r="AK25" s="156">
        <f>VLOOKUP($AJ$9,'Исх дан мат и усл'!$C$6:$E$3401,2,FALSE)*AJ25</f>
        <v>0</v>
      </c>
      <c r="AL25" s="107">
        <f>SUM(Бланк!AG48:AG50)</f>
        <v>0</v>
      </c>
      <c r="AM25" s="156">
        <f>VLOOKUP($AL$9,'Исх дан мат и усл'!$C$6:$E$3401,2,FALSE)*AL25</f>
        <v>0</v>
      </c>
      <c r="AN25" s="107">
        <f>Бланк!AE48+Бланк!AF48+Бланк!AF49</f>
        <v>0</v>
      </c>
      <c r="AO25" s="156">
        <f>VLOOKUP($AN$9,'Исх дан мат и усл'!$C$6:$E$3401,2,FALSE)*AN25</f>
        <v>0</v>
      </c>
      <c r="AP25" s="107">
        <f>Бланк!AH48+Бланк!AH49</f>
        <v>0</v>
      </c>
      <c r="AQ25" s="156">
        <f>VLOOKUP($AP$9,'Исх дан мат и усл'!$C$6:$E$3401,2,FALSE)*AP25</f>
        <v>0</v>
      </c>
      <c r="AR25" s="107">
        <f>Бланк!AI48</f>
        <v>0</v>
      </c>
      <c r="AS25" s="156">
        <f>VLOOKUP($AR$9,'Исх дан мат и усл'!$C$6:$E$3401,2,FALSE)*AR25</f>
        <v>0</v>
      </c>
      <c r="AT25" s="107">
        <f>Бланк!V48</f>
        <v>0</v>
      </c>
      <c r="AU25" s="156">
        <f>IF(T25&lt;0.5,'Исх дан мат и усл'!$D$27*AT25,IF(T25&lt;1,'Исх дан мат и усл'!$D$28*AT25,IF(T25&lt;2,'Исх дан мат и усл'!$D$29*AT25,'Исх дан мат и усл'!$D$30*AT25)))</f>
        <v>0</v>
      </c>
    </row>
    <row r="26" spans="1:47" s="128" customFormat="1" ht="32.25" customHeight="1" x14ac:dyDescent="0.25">
      <c r="A26" s="214" t="str">
        <f t="shared" si="1"/>
        <v/>
      </c>
      <c r="B26" s="152">
        <v>17</v>
      </c>
      <c r="C26" s="190"/>
      <c r="D26" s="159"/>
      <c r="E26" s="159"/>
      <c r="F26" s="159"/>
      <c r="G26" s="188"/>
      <c r="H26" s="107">
        <f t="shared" si="0"/>
        <v>0</v>
      </c>
      <c r="I26" s="191">
        <f t="shared" si="2"/>
        <v>0</v>
      </c>
      <c r="J26" s="213">
        <f t="shared" si="3"/>
        <v>0</v>
      </c>
      <c r="K26" s="204"/>
      <c r="L26" s="205"/>
      <c r="M26" s="206"/>
      <c r="N26" s="107">
        <f t="shared" si="4"/>
        <v>0</v>
      </c>
      <c r="O26" s="107">
        <f t="shared" si="5"/>
        <v>0</v>
      </c>
      <c r="P26" s="107">
        <f t="shared" si="6"/>
        <v>0</v>
      </c>
      <c r="T26" s="156">
        <f t="shared" si="7"/>
        <v>0</v>
      </c>
      <c r="U26" s="150">
        <f t="shared" si="8"/>
        <v>0</v>
      </c>
      <c r="V26" s="107">
        <f>Бланк!AP51*W6+Бланк!AP52*W6</f>
        <v>0</v>
      </c>
      <c r="W26" s="156">
        <f>VLOOKUP(U26,'Исх дан мат и усл'!$C$6:$I$3601,2,FALSE)*V26*$W$7</f>
        <v>0</v>
      </c>
      <c r="X26" s="107">
        <f>IF(Бланк!AD53="Стекло",0,(Бланк!AA53*Бланк!AB53)*Бланк!AC53*Y6)/1000000</f>
        <v>0</v>
      </c>
      <c r="Y26" s="156">
        <f>VLOOKUP(U26,'Исх дан мат и усл'!$C$6:$I$3601,4,FALSE)*X26*$Y$7</f>
        <v>0</v>
      </c>
      <c r="Z26" s="107">
        <f>IF(Бланк!AD53="Стекло",Бланк!AA53*Бланк!AB53*Бланк!AC53/1000000,0)</f>
        <v>0</v>
      </c>
      <c r="AA26" s="156">
        <f t="shared" si="9"/>
        <v>0</v>
      </c>
      <c r="AB26" s="157">
        <f t="shared" si="10"/>
        <v>0</v>
      </c>
      <c r="AC26" s="156">
        <f>VLOOKUP(U26,'Исх дан мат и усл'!$C$6:$I$3601,6,FALSE)*AB26*$AC$7</f>
        <v>0</v>
      </c>
      <c r="AD26" s="107">
        <f>Бланк!AI51</f>
        <v>0</v>
      </c>
      <c r="AE26" s="156">
        <f>VLOOKUP($AD$9,'Исх дан мат и усл'!$C$6:$E$3801,2,FALSE)*AD26</f>
        <v>0</v>
      </c>
      <c r="AF26" s="157">
        <f t="shared" si="11"/>
        <v>0</v>
      </c>
      <c r="AG26" s="156">
        <f>VLOOKUP($AF$9,'Исх дан мат и усл'!$C$6:$E$3801,2,FALSE)*$AG$6*AF26</f>
        <v>0</v>
      </c>
      <c r="AH26" s="157">
        <f t="shared" si="12"/>
        <v>0</v>
      </c>
      <c r="AI26" s="156">
        <f>VLOOKUP($AH$9,'Исх дан мат и усл'!$C$6:$E$3801,2,FALSE)*$AI$6*AH26</f>
        <v>0</v>
      </c>
      <c r="AJ26" s="107">
        <f t="shared" si="13"/>
        <v>0</v>
      </c>
      <c r="AK26" s="156">
        <f>VLOOKUP($AJ$9,'Исх дан мат и усл'!$C$6:$E$3401,2,FALSE)*AJ26</f>
        <v>0</v>
      </c>
      <c r="AL26" s="107">
        <f>SUM(Бланк!AG51:AG53)</f>
        <v>0</v>
      </c>
      <c r="AM26" s="156">
        <f>VLOOKUP($AL$9,'Исх дан мат и усл'!$C$6:$E$3401,2,FALSE)*AL26</f>
        <v>0</v>
      </c>
      <c r="AN26" s="107">
        <f>Бланк!AE51+Бланк!AF51+Бланк!AF52</f>
        <v>0</v>
      </c>
      <c r="AO26" s="156">
        <f>VLOOKUP($AN$9,'Исх дан мат и усл'!$C$6:$E$3401,2,FALSE)*AN26</f>
        <v>0</v>
      </c>
      <c r="AP26" s="107">
        <f>Бланк!AH51+Бланк!AH52</f>
        <v>0</v>
      </c>
      <c r="AQ26" s="156">
        <f>VLOOKUP($AP$9,'Исх дан мат и усл'!$C$6:$E$3401,2,FALSE)*AP26</f>
        <v>0</v>
      </c>
      <c r="AR26" s="107">
        <f>Бланк!AI51</f>
        <v>0</v>
      </c>
      <c r="AS26" s="156">
        <f>VLOOKUP($AR$9,'Исх дан мат и усл'!$C$6:$E$3401,2,FALSE)*AR26</f>
        <v>0</v>
      </c>
      <c r="AT26" s="107">
        <f>Бланк!V51</f>
        <v>0</v>
      </c>
      <c r="AU26" s="156">
        <f>IF(T26&lt;0.5,'Исх дан мат и усл'!$D$27*AT26,IF(T26&lt;1,'Исх дан мат и усл'!$D$28*AT26,IF(T26&lt;2,'Исх дан мат и усл'!$D$29*AT26,'Исх дан мат и усл'!$D$30*AT26)))</f>
        <v>0</v>
      </c>
    </row>
    <row r="27" spans="1:47" s="128" customFormat="1" ht="32.25" customHeight="1" x14ac:dyDescent="0.25">
      <c r="A27" s="214" t="str">
        <f t="shared" si="1"/>
        <v/>
      </c>
      <c r="B27" s="152">
        <v>18</v>
      </c>
      <c r="C27" s="190"/>
      <c r="D27" s="159"/>
      <c r="E27" s="159"/>
      <c r="F27" s="159"/>
      <c r="G27" s="188"/>
      <c r="H27" s="107">
        <f t="shared" si="0"/>
        <v>0</v>
      </c>
      <c r="I27" s="191">
        <f t="shared" si="2"/>
        <v>0</v>
      </c>
      <c r="J27" s="213">
        <f t="shared" si="3"/>
        <v>0</v>
      </c>
      <c r="K27" s="204"/>
      <c r="L27" s="205"/>
      <c r="M27" s="206"/>
      <c r="N27" s="107">
        <f t="shared" si="4"/>
        <v>0</v>
      </c>
      <c r="O27" s="107">
        <f t="shared" si="5"/>
        <v>0</v>
      </c>
      <c r="P27" s="107">
        <f t="shared" si="6"/>
        <v>0</v>
      </c>
      <c r="T27" s="156">
        <f t="shared" si="7"/>
        <v>0</v>
      </c>
      <c r="U27" s="150">
        <f t="shared" si="8"/>
        <v>0</v>
      </c>
      <c r="V27" s="107">
        <f>Бланк!AP54*W6+Бланк!AP55*W6</f>
        <v>0</v>
      </c>
      <c r="W27" s="156">
        <f>VLOOKUP(U27,'Исх дан мат и усл'!$C$6:$I$3601,2,FALSE)*V27*$W$7</f>
        <v>0</v>
      </c>
      <c r="X27" s="107">
        <f>IF(Бланк!AD56="Стекло",0,(Бланк!AA56*Бланк!AB56)*Бланк!AC56*Y6)/1000000</f>
        <v>0</v>
      </c>
      <c r="Y27" s="156">
        <f>VLOOKUP(U27,'Исх дан мат и усл'!$C$6:$I$3601,4,FALSE)*X27*$Y$7</f>
        <v>0</v>
      </c>
      <c r="Z27" s="107">
        <f>IF(Бланк!AD56="Стекло",Бланк!AA56*Бланк!AB56*Бланк!AC56/1000000,0)</f>
        <v>0</v>
      </c>
      <c r="AA27" s="156">
        <f t="shared" si="9"/>
        <v>0</v>
      </c>
      <c r="AB27" s="157">
        <f t="shared" si="10"/>
        <v>0</v>
      </c>
      <c r="AC27" s="156">
        <f>VLOOKUP(U27,'Исх дан мат и усл'!$C$6:$I$3601,6,FALSE)*AB27*$AC$7</f>
        <v>0</v>
      </c>
      <c r="AD27" s="107">
        <f>Бланк!AI54</f>
        <v>0</v>
      </c>
      <c r="AE27" s="156">
        <f>VLOOKUP($AD$9,'Исх дан мат и усл'!$C$6:$E$3801,2,FALSE)*AD27</f>
        <v>0</v>
      </c>
      <c r="AF27" s="157">
        <f t="shared" si="11"/>
        <v>0</v>
      </c>
      <c r="AG27" s="156">
        <f>VLOOKUP($AF$9,'Исх дан мат и усл'!$C$6:$E$3801,2,FALSE)*$AG$6*AF27</f>
        <v>0</v>
      </c>
      <c r="AH27" s="157">
        <f t="shared" si="12"/>
        <v>0</v>
      </c>
      <c r="AI27" s="156">
        <f>VLOOKUP($AH$9,'Исх дан мат и усл'!$C$6:$E$3801,2,FALSE)*$AI$6*AH27</f>
        <v>0</v>
      </c>
      <c r="AJ27" s="107">
        <f t="shared" si="13"/>
        <v>0</v>
      </c>
      <c r="AK27" s="156">
        <f>VLOOKUP($AJ$9,'Исх дан мат и усл'!$C$6:$E$3401,2,FALSE)*AJ27</f>
        <v>0</v>
      </c>
      <c r="AL27" s="107">
        <f>SUM(Бланк!AG54:AG56)</f>
        <v>0</v>
      </c>
      <c r="AM27" s="156">
        <f>VLOOKUP($AL$9,'Исх дан мат и усл'!$C$6:$E$3401,2,FALSE)*AL27</f>
        <v>0</v>
      </c>
      <c r="AN27" s="107">
        <f>Бланк!AE54+Бланк!AF54+Бланк!AF55</f>
        <v>0</v>
      </c>
      <c r="AO27" s="156">
        <f>VLOOKUP($AN$9,'Исх дан мат и усл'!$C$6:$E$3401,2,FALSE)*AN27</f>
        <v>0</v>
      </c>
      <c r="AP27" s="107">
        <f>Бланк!AH54+Бланк!AH55</f>
        <v>0</v>
      </c>
      <c r="AQ27" s="156">
        <f>VLOOKUP($AP$9,'Исх дан мат и усл'!$C$6:$E$3401,2,FALSE)*AP27</f>
        <v>0</v>
      </c>
      <c r="AR27" s="107">
        <f>Бланк!AI54</f>
        <v>0</v>
      </c>
      <c r="AS27" s="156">
        <f>VLOOKUP($AR$9,'Исх дан мат и усл'!$C$6:$E$3401,2,FALSE)*AR27</f>
        <v>0</v>
      </c>
      <c r="AT27" s="107">
        <f>Бланк!V54</f>
        <v>0</v>
      </c>
      <c r="AU27" s="156">
        <f>IF(T27&lt;0.5,'Исх дан мат и усл'!$D$27*AT27,IF(T27&lt;1,'Исх дан мат и усл'!$D$28*AT27,IF(T27&lt;2,'Исх дан мат и усл'!$D$29*AT27,'Исх дан мат и усл'!$D$30*AT27)))</f>
        <v>0</v>
      </c>
    </row>
    <row r="28" spans="1:47" s="128" customFormat="1" ht="32.25" customHeight="1" x14ac:dyDescent="0.25">
      <c r="A28" s="214" t="str">
        <f t="shared" si="1"/>
        <v/>
      </c>
      <c r="B28" s="152">
        <v>19</v>
      </c>
      <c r="C28" s="153"/>
      <c r="D28" s="159"/>
      <c r="E28" s="159"/>
      <c r="F28" s="159"/>
      <c r="G28" s="188"/>
      <c r="H28" s="107">
        <f t="shared" si="0"/>
        <v>0</v>
      </c>
      <c r="I28" s="191">
        <f t="shared" si="2"/>
        <v>0</v>
      </c>
      <c r="J28" s="213">
        <f t="shared" si="3"/>
        <v>0</v>
      </c>
      <c r="K28" s="204"/>
      <c r="L28" s="205"/>
      <c r="M28" s="206"/>
      <c r="N28" s="107">
        <f t="shared" si="4"/>
        <v>0</v>
      </c>
      <c r="O28" s="107">
        <f t="shared" si="5"/>
        <v>0</v>
      </c>
      <c r="P28" s="107">
        <f t="shared" si="6"/>
        <v>0</v>
      </c>
      <c r="T28" s="156">
        <f t="shared" si="7"/>
        <v>0</v>
      </c>
      <c r="U28" s="150">
        <f t="shared" si="8"/>
        <v>0</v>
      </c>
      <c r="V28" s="107">
        <f>Бланк!AP57*W6+Бланк!AP58*W6</f>
        <v>0</v>
      </c>
      <c r="W28" s="156">
        <f>VLOOKUP(U28,'Исх дан мат и усл'!$C$6:$I$3601,2,FALSE)*V28*$W$7</f>
        <v>0</v>
      </c>
      <c r="X28" s="107">
        <f>IF(Бланк!AD59="Стекло",0,(Бланк!AA59*Бланк!AB59)*Бланк!AC59*Y6)/1000000</f>
        <v>0</v>
      </c>
      <c r="Y28" s="156">
        <f>VLOOKUP(U28,'Исх дан мат и усл'!$C$6:$I$3601,4,FALSE)*X28*$Y$7</f>
        <v>0</v>
      </c>
      <c r="Z28" s="107">
        <f>IF(Бланк!AD59="Стекло",Бланк!AA59*Бланк!AB59*Бланк!AC59/1000000,0)</f>
        <v>0</v>
      </c>
      <c r="AA28" s="156">
        <f t="shared" si="9"/>
        <v>0</v>
      </c>
      <c r="AB28" s="157">
        <f t="shared" si="10"/>
        <v>0</v>
      </c>
      <c r="AC28" s="156">
        <f>VLOOKUP(U28,'Исх дан мат и усл'!$C$6:$I$3601,6,FALSE)*AB28*$AC$7</f>
        <v>0</v>
      </c>
      <c r="AD28" s="107">
        <f>Бланк!AI57</f>
        <v>0</v>
      </c>
      <c r="AE28" s="156">
        <f>VLOOKUP($AD$9,'Исх дан мат и усл'!$C$6:$E$3801,2,FALSE)*AD28</f>
        <v>0</v>
      </c>
      <c r="AF28" s="157">
        <f t="shared" si="11"/>
        <v>0</v>
      </c>
      <c r="AG28" s="156">
        <f>VLOOKUP($AF$9,'Исх дан мат и усл'!$C$6:$E$3801,2,FALSE)*$AG$6*AF28</f>
        <v>0</v>
      </c>
      <c r="AH28" s="157">
        <f t="shared" si="12"/>
        <v>0</v>
      </c>
      <c r="AI28" s="156">
        <f>VLOOKUP($AH$9,'Исх дан мат и усл'!$C$6:$E$3801,2,FALSE)*$AI$6*AH28</f>
        <v>0</v>
      </c>
      <c r="AJ28" s="107">
        <f t="shared" si="13"/>
        <v>0</v>
      </c>
      <c r="AK28" s="156">
        <f>VLOOKUP($AJ$9,'Исх дан мат и усл'!$C$6:$E$3401,2,FALSE)*AJ28</f>
        <v>0</v>
      </c>
      <c r="AL28" s="107">
        <f>SUM(Бланк!AG57:AG59)</f>
        <v>0</v>
      </c>
      <c r="AM28" s="156">
        <f>VLOOKUP($AL$9,'Исх дан мат и усл'!$C$6:$E$3401,2,FALSE)*AL28</f>
        <v>0</v>
      </c>
      <c r="AN28" s="107">
        <f>Бланк!AE57+Бланк!AF57+Бланк!AF58</f>
        <v>0</v>
      </c>
      <c r="AO28" s="156">
        <f>VLOOKUP($AN$9,'Исх дан мат и усл'!$C$6:$E$3401,2,FALSE)*AN28</f>
        <v>0</v>
      </c>
      <c r="AP28" s="107">
        <f>Бланк!AH57+Бланк!AH58</f>
        <v>0</v>
      </c>
      <c r="AQ28" s="156">
        <f>VLOOKUP($AP$9,'Исх дан мат и усл'!$C$6:$E$3401,2,FALSE)*AP28</f>
        <v>0</v>
      </c>
      <c r="AR28" s="107">
        <f>Бланк!AI57</f>
        <v>0</v>
      </c>
      <c r="AS28" s="156">
        <f>VLOOKUP($AR$9,'Исх дан мат и усл'!$C$6:$E$3401,2,FALSE)*AR28</f>
        <v>0</v>
      </c>
      <c r="AT28" s="107">
        <f>Бланк!V57</f>
        <v>0</v>
      </c>
      <c r="AU28" s="156">
        <f>IF(T28&lt;0.5,'Исх дан мат и усл'!$D$27*AT28,IF(T28&lt;1,'Исх дан мат и усл'!$D$28*AT28,IF(T28&lt;2,'Исх дан мат и усл'!$D$29*AT28,'Исх дан мат и усл'!$D$30*AT28)))</f>
        <v>0</v>
      </c>
    </row>
    <row r="29" spans="1:47" s="128" customFormat="1" ht="32.25" customHeight="1" x14ac:dyDescent="0.25">
      <c r="A29" s="214" t="str">
        <f t="shared" si="1"/>
        <v/>
      </c>
      <c r="B29" s="152">
        <v>20</v>
      </c>
      <c r="C29" s="153"/>
      <c r="D29" s="159"/>
      <c r="E29" s="159"/>
      <c r="F29" s="159"/>
      <c r="G29" s="188"/>
      <c r="H29" s="107">
        <f t="shared" si="0"/>
        <v>0</v>
      </c>
      <c r="I29" s="191">
        <f t="shared" si="2"/>
        <v>0</v>
      </c>
      <c r="J29" s="213">
        <f t="shared" si="3"/>
        <v>0</v>
      </c>
      <c r="K29" s="204"/>
      <c r="L29" s="205"/>
      <c r="M29" s="206"/>
      <c r="N29" s="107">
        <f t="shared" si="4"/>
        <v>0</v>
      </c>
      <c r="O29" s="107">
        <f t="shared" si="5"/>
        <v>0</v>
      </c>
      <c r="P29" s="107">
        <f t="shared" si="6"/>
        <v>0</v>
      </c>
      <c r="T29" s="156">
        <f t="shared" si="7"/>
        <v>0</v>
      </c>
      <c r="U29" s="150">
        <f t="shared" si="8"/>
        <v>0</v>
      </c>
      <c r="V29" s="107">
        <f>Бланк!AP60*W6+Бланк!AP61*W6</f>
        <v>0</v>
      </c>
      <c r="W29" s="156">
        <f>VLOOKUP(U29,'Исх дан мат и усл'!$C$6:$I$3601,2,FALSE)*V29*$W$7</f>
        <v>0</v>
      </c>
      <c r="X29" s="107">
        <f>IF(Бланк!AD62="Стекло",0,(Бланк!AA62*Бланк!AB62)*Бланк!AC62*Y6)/1000000</f>
        <v>0</v>
      </c>
      <c r="Y29" s="156">
        <f>VLOOKUP(U29,'Исх дан мат и усл'!$C$6:$I$3601,4,FALSE)*X29*$Y$7</f>
        <v>0</v>
      </c>
      <c r="Z29" s="107">
        <f>IF(Бланк!AD62="Стекло",Бланк!AA62*Бланк!AB62*Бланк!AC62/1000000,0)</f>
        <v>0</v>
      </c>
      <c r="AA29" s="156">
        <f t="shared" si="9"/>
        <v>0</v>
      </c>
      <c r="AB29" s="157">
        <f t="shared" si="10"/>
        <v>0</v>
      </c>
      <c r="AC29" s="156">
        <f>VLOOKUP(U29,'Исх дан мат и усл'!$C$6:$I$3601,6,FALSE)*AB29*$AC$7</f>
        <v>0</v>
      </c>
      <c r="AD29" s="107">
        <f>Бланк!AI60</f>
        <v>0</v>
      </c>
      <c r="AE29" s="156">
        <f>VLOOKUP($AD$9,'Исх дан мат и усл'!$C$6:$E$3801,2,FALSE)*AD29</f>
        <v>0</v>
      </c>
      <c r="AF29" s="157">
        <f t="shared" si="11"/>
        <v>0</v>
      </c>
      <c r="AG29" s="156">
        <f>VLOOKUP($AF$9,'Исх дан мат и усл'!$C$6:$E$3801,2,FALSE)*$AG$6*AF29</f>
        <v>0</v>
      </c>
      <c r="AH29" s="157">
        <f t="shared" si="12"/>
        <v>0</v>
      </c>
      <c r="AI29" s="156">
        <f>VLOOKUP($AH$9,'Исх дан мат и усл'!$C$6:$E$3801,2,FALSE)*$AI$6*AH29</f>
        <v>0</v>
      </c>
      <c r="AJ29" s="107">
        <f t="shared" si="13"/>
        <v>0</v>
      </c>
      <c r="AK29" s="156">
        <f>VLOOKUP($AJ$9,'Исх дан мат и усл'!$C$6:$E$3401,2,FALSE)*AJ29</f>
        <v>0</v>
      </c>
      <c r="AL29" s="107">
        <f>SUM(Бланк!AG60:AG62)</f>
        <v>0</v>
      </c>
      <c r="AM29" s="156">
        <f>VLOOKUP($AL$9,'Исх дан мат и усл'!$C$6:$E$3401,2,FALSE)*AL29</f>
        <v>0</v>
      </c>
      <c r="AN29" s="107">
        <f>Бланк!AE60+Бланк!AF60+Бланк!AF61</f>
        <v>0</v>
      </c>
      <c r="AO29" s="156">
        <f>VLOOKUP($AN$9,'Исх дан мат и усл'!$C$6:$E$3401,2,FALSE)*AN29</f>
        <v>0</v>
      </c>
      <c r="AP29" s="107">
        <f>Бланк!AH60+Бланк!AH61</f>
        <v>0</v>
      </c>
      <c r="AQ29" s="156">
        <f>VLOOKUP($AP$9,'Исх дан мат и усл'!$C$6:$E$3401,2,FALSE)*AP29</f>
        <v>0</v>
      </c>
      <c r="AR29" s="107">
        <f>Бланк!AI60</f>
        <v>0</v>
      </c>
      <c r="AS29" s="156">
        <f>VLOOKUP($AR$9,'Исх дан мат и усл'!$C$6:$E$3401,2,FALSE)*AR29</f>
        <v>0</v>
      </c>
      <c r="AT29" s="107">
        <f>Бланк!V60</f>
        <v>0</v>
      </c>
      <c r="AU29" s="156">
        <f>IF(T29&lt;0.5,'Исх дан мат и усл'!$D$27*AT29,IF(T29&lt;1,'Исх дан мат и усл'!$D$28*AT29,IF(T29&lt;2,'Исх дан мат и усл'!$D$29*AT29,'Исх дан мат и усл'!$D$30*AT29)))</f>
        <v>0</v>
      </c>
    </row>
    <row r="30" spans="1:47" s="128" customFormat="1" ht="32.25" customHeight="1" x14ac:dyDescent="0.25">
      <c r="A30" s="214" t="str">
        <f t="shared" si="1"/>
        <v/>
      </c>
      <c r="B30" s="152">
        <v>21</v>
      </c>
      <c r="C30" s="153"/>
      <c r="D30" s="159"/>
      <c r="E30" s="159"/>
      <c r="F30" s="159"/>
      <c r="G30" s="188"/>
      <c r="H30" s="107">
        <f t="shared" si="0"/>
        <v>0</v>
      </c>
      <c r="I30" s="191">
        <f t="shared" si="2"/>
        <v>0</v>
      </c>
      <c r="J30" s="213">
        <f t="shared" si="3"/>
        <v>0</v>
      </c>
      <c r="K30" s="207"/>
      <c r="L30" s="207"/>
      <c r="M30" s="206"/>
      <c r="N30" s="107">
        <f t="shared" si="4"/>
        <v>0</v>
      </c>
      <c r="O30" s="107">
        <f t="shared" si="5"/>
        <v>0</v>
      </c>
      <c r="P30" s="107">
        <f t="shared" si="6"/>
        <v>0</v>
      </c>
      <c r="T30" s="156">
        <f t="shared" si="7"/>
        <v>0</v>
      </c>
      <c r="U30" s="150">
        <f t="shared" si="8"/>
        <v>0</v>
      </c>
      <c r="V30" s="107">
        <f>Бланк!AP63*W6+Бланк!AP64*W6</f>
        <v>0</v>
      </c>
      <c r="W30" s="156">
        <f>VLOOKUP(U30,'Исх дан мат и усл'!$C$6:$I$3601,2,FALSE)*V30*$W$7</f>
        <v>0</v>
      </c>
      <c r="X30" s="107">
        <f>IF(Бланк!AD65="Стекло",0,(Бланк!AA65*Бланк!AB65)*Бланк!AC65*Y6)/1000000</f>
        <v>0</v>
      </c>
      <c r="Y30" s="156">
        <f>VLOOKUP(U30,'Исх дан мат и усл'!$C$6:$I$3601,4,FALSE)*X30*$Y$7</f>
        <v>0</v>
      </c>
      <c r="Z30" s="107">
        <f>IF(Бланк!AD65="Стекло",Бланк!AA65*Бланк!AB65*Бланк!AC65/1000000,0)</f>
        <v>0</v>
      </c>
      <c r="AA30" s="156">
        <f t="shared" si="9"/>
        <v>0</v>
      </c>
      <c r="AB30" s="157">
        <f t="shared" si="10"/>
        <v>0</v>
      </c>
      <c r="AC30" s="156">
        <f>VLOOKUP(U30,'Исх дан мат и усл'!$C$6:$I$3601,6,FALSE)*AB30*$AC$7</f>
        <v>0</v>
      </c>
      <c r="AD30" s="107">
        <f>Бланк!AI63</f>
        <v>0</v>
      </c>
      <c r="AE30" s="156">
        <f>VLOOKUP($AD$9,'Исх дан мат и усл'!$C$6:$E$3801,2,FALSE)*AD30</f>
        <v>0</v>
      </c>
      <c r="AF30" s="157">
        <f t="shared" si="11"/>
        <v>0</v>
      </c>
      <c r="AG30" s="156">
        <f>VLOOKUP($AF$9,'Исх дан мат и усл'!$C$6:$E$3801,2,FALSE)*$AG$6*AF30</f>
        <v>0</v>
      </c>
      <c r="AH30" s="157">
        <f t="shared" si="12"/>
        <v>0</v>
      </c>
      <c r="AI30" s="156">
        <f>VLOOKUP($AH$9,'Исх дан мат и усл'!$C$6:$E$3801,2,FALSE)*$AI$6*AH30</f>
        <v>0</v>
      </c>
      <c r="AJ30" s="107">
        <f t="shared" si="13"/>
        <v>0</v>
      </c>
      <c r="AK30" s="156">
        <f>VLOOKUP($AJ$9,'Исх дан мат и усл'!$C$6:$E$3401,2,FALSE)*AJ30</f>
        <v>0</v>
      </c>
      <c r="AL30" s="107">
        <f>SUM(Бланк!AG63:AG65)</f>
        <v>0</v>
      </c>
      <c r="AM30" s="156">
        <f>VLOOKUP($AL$9,'Исх дан мат и усл'!$C$6:$E$3401,2,FALSE)*AL30</f>
        <v>0</v>
      </c>
      <c r="AN30" s="107">
        <f>Бланк!AE63+Бланк!AF63+Бланк!AF64</f>
        <v>0</v>
      </c>
      <c r="AO30" s="156">
        <f>VLOOKUP($AN$9,'Исх дан мат и усл'!$C$6:$E$3401,2,FALSE)*AN30</f>
        <v>0</v>
      </c>
      <c r="AP30" s="107">
        <f>Бланк!AH63+Бланк!AH64</f>
        <v>0</v>
      </c>
      <c r="AQ30" s="156">
        <f>VLOOKUP($AP$9,'Исх дан мат и усл'!$C$6:$E$3401,2,FALSE)*AP30</f>
        <v>0</v>
      </c>
      <c r="AR30" s="107">
        <f>Бланк!AI63</f>
        <v>0</v>
      </c>
      <c r="AS30" s="156">
        <f>VLOOKUP($AR$9,'Исх дан мат и усл'!$C$6:$E$3401,2,FALSE)*AR30</f>
        <v>0</v>
      </c>
      <c r="AT30" s="107">
        <f>Бланк!V63</f>
        <v>0</v>
      </c>
      <c r="AU30" s="156">
        <f>IF(T30&lt;0.5,'Исх дан мат и усл'!$D$27*AT30,IF(T30&lt;1,'Исх дан мат и усл'!$D$28*AT30,IF(T30&lt;2,'Исх дан мат и усл'!$D$29*AT30,'Исх дан мат и усл'!$D$30*AT30)))</f>
        <v>0</v>
      </c>
    </row>
    <row r="31" spans="1:47" s="128" customFormat="1" ht="32.25" customHeight="1" x14ac:dyDescent="0.25">
      <c r="A31" s="214" t="str">
        <f t="shared" si="1"/>
        <v/>
      </c>
      <c r="B31" s="152">
        <v>22</v>
      </c>
      <c r="C31" s="153"/>
      <c r="D31" s="159"/>
      <c r="E31" s="159"/>
      <c r="F31" s="159"/>
      <c r="G31" s="188"/>
      <c r="H31" s="107">
        <f t="shared" si="0"/>
        <v>0</v>
      </c>
      <c r="I31" s="191">
        <f t="shared" si="2"/>
        <v>0</v>
      </c>
      <c r="J31" s="213">
        <f t="shared" si="3"/>
        <v>0</v>
      </c>
      <c r="K31" s="207"/>
      <c r="L31" s="207"/>
      <c r="M31" s="207"/>
      <c r="N31" s="107">
        <f t="shared" si="4"/>
        <v>0</v>
      </c>
      <c r="O31" s="107">
        <f t="shared" si="5"/>
        <v>0</v>
      </c>
      <c r="P31" s="107">
        <f t="shared" si="6"/>
        <v>0</v>
      </c>
      <c r="T31" s="156">
        <f t="shared" si="7"/>
        <v>0</v>
      </c>
      <c r="U31" s="150">
        <f t="shared" si="8"/>
        <v>0</v>
      </c>
      <c r="V31" s="107">
        <f>Бланк!AP66*W6+Бланк!AP67*W6</f>
        <v>0</v>
      </c>
      <c r="W31" s="156">
        <f>VLOOKUP(U31,'Исх дан мат и усл'!$C$6:$I$3601,2,FALSE)*V31*$W$7</f>
        <v>0</v>
      </c>
      <c r="X31" s="107">
        <f>IF(Бланк!AD68="Стекло",0,(Бланк!AA68*Бланк!AB68)*Бланк!AC68*Y6)/1000000</f>
        <v>0</v>
      </c>
      <c r="Y31" s="156">
        <f>VLOOKUP(U31,'Исх дан мат и усл'!$C$6:$I$3601,4,FALSE)*X31*$Y$7</f>
        <v>0</v>
      </c>
      <c r="Z31" s="107">
        <f>IF(Бланк!AD68="Стекло",Бланк!AA68*Бланк!AB68*Бланк!AC68/1000000,0)</f>
        <v>0</v>
      </c>
      <c r="AA31" s="156">
        <f t="shared" si="9"/>
        <v>0</v>
      </c>
      <c r="AB31" s="157">
        <f t="shared" si="10"/>
        <v>0</v>
      </c>
      <c r="AC31" s="156">
        <f>VLOOKUP(U31,'Исх дан мат и усл'!$C$6:$I$3601,6,FALSE)*AB31*$AC$7</f>
        <v>0</v>
      </c>
      <c r="AD31" s="107">
        <f>Бланк!AI66</f>
        <v>0</v>
      </c>
      <c r="AE31" s="156">
        <f>VLOOKUP($AD$9,'Исх дан мат и усл'!$C$6:$E$3801,2,FALSE)*AD31</f>
        <v>0</v>
      </c>
      <c r="AF31" s="157">
        <f t="shared" si="11"/>
        <v>0</v>
      </c>
      <c r="AG31" s="156">
        <f>VLOOKUP($AF$9,'Исх дан мат и усл'!$C$6:$E$3801,2,FALSE)*$AG$6*AF31</f>
        <v>0</v>
      </c>
      <c r="AH31" s="157">
        <f t="shared" si="12"/>
        <v>0</v>
      </c>
      <c r="AI31" s="156">
        <f>VLOOKUP($AH$9,'Исх дан мат и усл'!$C$6:$E$3801,2,FALSE)*$AI$6*AH31</f>
        <v>0</v>
      </c>
      <c r="AJ31" s="107">
        <f t="shared" si="13"/>
        <v>0</v>
      </c>
      <c r="AK31" s="156">
        <f>VLOOKUP($AJ$9,'Исх дан мат и усл'!$C$6:$E$3401,2,FALSE)*AJ31</f>
        <v>0</v>
      </c>
      <c r="AL31" s="107">
        <f>SUM(Бланк!AG66:AG68)</f>
        <v>0</v>
      </c>
      <c r="AM31" s="156">
        <f>VLOOKUP($AL$9,'Исх дан мат и усл'!$C$6:$E$3401,2,FALSE)*AL31</f>
        <v>0</v>
      </c>
      <c r="AN31" s="107">
        <f>Бланк!AE66+Бланк!AF66+Бланк!AF67</f>
        <v>0</v>
      </c>
      <c r="AO31" s="156">
        <f>VLOOKUP($AN$9,'Исх дан мат и усл'!$C$6:$E$3401,2,FALSE)*AN31</f>
        <v>0</v>
      </c>
      <c r="AP31" s="107">
        <f>Бланк!AH66+Бланк!AH67</f>
        <v>0</v>
      </c>
      <c r="AQ31" s="156">
        <f>VLOOKUP($AP$9,'Исх дан мат и усл'!$C$6:$E$3401,2,FALSE)*AP31</f>
        <v>0</v>
      </c>
      <c r="AR31" s="107">
        <f>Бланк!AI66</f>
        <v>0</v>
      </c>
      <c r="AS31" s="156">
        <f>VLOOKUP($AR$9,'Исх дан мат и усл'!$C$6:$E$3401,2,FALSE)*AR31</f>
        <v>0</v>
      </c>
      <c r="AT31" s="107">
        <f>Бланк!V66</f>
        <v>0</v>
      </c>
      <c r="AU31" s="156">
        <f>IF(T31&lt;0.5,'Исх дан мат и усл'!$D$27*AT31,IF(T31&lt;1,'Исх дан мат и усл'!$D$28*AT31,IF(T31&lt;2,'Исх дан мат и усл'!$D$29*AT31,'Исх дан мат и усл'!$D$30*AT31)))</f>
        <v>0</v>
      </c>
    </row>
    <row r="32" spans="1:47" s="128" customFormat="1" ht="32.25" customHeight="1" x14ac:dyDescent="0.25">
      <c r="A32" s="214" t="str">
        <f t="shared" si="1"/>
        <v/>
      </c>
      <c r="B32" s="152">
        <v>23</v>
      </c>
      <c r="C32" s="158"/>
      <c r="D32" s="160"/>
      <c r="E32" s="160"/>
      <c r="F32" s="160"/>
      <c r="G32" s="188"/>
      <c r="H32" s="107">
        <f t="shared" si="0"/>
        <v>0</v>
      </c>
      <c r="I32" s="191">
        <f t="shared" si="2"/>
        <v>0</v>
      </c>
      <c r="J32" s="213">
        <f t="shared" si="3"/>
        <v>0</v>
      </c>
      <c r="K32" s="228"/>
      <c r="L32" s="229"/>
      <c r="M32" s="203"/>
      <c r="N32" s="107">
        <f t="shared" si="4"/>
        <v>0</v>
      </c>
      <c r="O32" s="107">
        <f t="shared" si="5"/>
        <v>0</v>
      </c>
      <c r="P32" s="107">
        <f t="shared" si="6"/>
        <v>0</v>
      </c>
      <c r="T32" s="156">
        <f t="shared" si="7"/>
        <v>0</v>
      </c>
      <c r="U32" s="150">
        <f t="shared" si="8"/>
        <v>0</v>
      </c>
      <c r="V32" s="107">
        <f>Бланк!AP69*W6+Бланк!AP70*W6</f>
        <v>0</v>
      </c>
      <c r="W32" s="156">
        <f>VLOOKUP(U32,'Исх дан мат и усл'!$C$6:$I$3601,2,FALSE)*V32*$W$7</f>
        <v>0</v>
      </c>
      <c r="X32" s="107">
        <f>IF(Бланк!AD71="Стекло",0,(Бланк!AA71*Бланк!AB71)*Бланк!AC71*Y6)/1000000</f>
        <v>0</v>
      </c>
      <c r="Y32" s="156">
        <f>VLOOKUP(U32,'Исх дан мат и усл'!$C$6:$I$3601,4,FALSE)*X32*$Y$7</f>
        <v>0</v>
      </c>
      <c r="Z32" s="107">
        <f>IF(Бланк!AD71="Стекло",Бланк!AA71*Бланк!AB71*Бланк!AC71/1000000,0)</f>
        <v>0</v>
      </c>
      <c r="AA32" s="156">
        <f t="shared" si="9"/>
        <v>0</v>
      </c>
      <c r="AB32" s="157">
        <f t="shared" si="10"/>
        <v>0</v>
      </c>
      <c r="AC32" s="156">
        <f>VLOOKUP(U32,'Исх дан мат и усл'!$C$6:$I$3601,6,FALSE)*AB32*$AC$7</f>
        <v>0</v>
      </c>
      <c r="AD32" s="107">
        <f>Бланк!AI69</f>
        <v>0</v>
      </c>
      <c r="AE32" s="156">
        <f>VLOOKUP($AD$9,'Исх дан мат и усл'!$C$6:$E$3801,2,FALSE)*AD32</f>
        <v>0</v>
      </c>
      <c r="AF32" s="157">
        <f t="shared" si="11"/>
        <v>0</v>
      </c>
      <c r="AG32" s="156">
        <f>VLOOKUP($AF$9,'Исх дан мат и усл'!$C$6:$E$3801,2,FALSE)*$AG$6*AF32</f>
        <v>0</v>
      </c>
      <c r="AH32" s="157">
        <f t="shared" si="12"/>
        <v>0</v>
      </c>
      <c r="AI32" s="156">
        <f>VLOOKUP($AH$9,'Исх дан мат и усл'!$C$6:$E$3801,2,FALSE)*$AI$6*AH32</f>
        <v>0</v>
      </c>
      <c r="AJ32" s="107">
        <f t="shared" si="13"/>
        <v>0</v>
      </c>
      <c r="AK32" s="156">
        <f>VLOOKUP($AJ$9,'Исх дан мат и усл'!$C$6:$E$3401,2,FALSE)*AJ32</f>
        <v>0</v>
      </c>
      <c r="AL32" s="107">
        <f>SUM(Бланк!AG69:AG71)</f>
        <v>0</v>
      </c>
      <c r="AM32" s="156">
        <f>VLOOKUP($AL$9,'Исх дан мат и усл'!$C$6:$E$3401,2,FALSE)*AL32</f>
        <v>0</v>
      </c>
      <c r="AN32" s="107">
        <f>Бланк!AE69+Бланк!AF69+Бланк!AF70</f>
        <v>0</v>
      </c>
      <c r="AO32" s="156">
        <f>VLOOKUP($AN$9,'Исх дан мат и усл'!$C$6:$E$3401,2,FALSE)*AN32</f>
        <v>0</v>
      </c>
      <c r="AP32" s="107">
        <f>Бланк!AH69+Бланк!AH70</f>
        <v>0</v>
      </c>
      <c r="AQ32" s="156">
        <f>VLOOKUP($AP$9,'Исх дан мат и усл'!$C$6:$E$3401,2,FALSE)*AP32</f>
        <v>0</v>
      </c>
      <c r="AR32" s="107">
        <f>Бланк!AI69</f>
        <v>0</v>
      </c>
      <c r="AS32" s="156">
        <f>VLOOKUP($AR$9,'Исх дан мат и усл'!$C$6:$E$3401,2,FALSE)*AR32</f>
        <v>0</v>
      </c>
      <c r="AT32" s="107">
        <f>Бланк!V69</f>
        <v>0</v>
      </c>
      <c r="AU32" s="156">
        <f>IF(T32&lt;0.5,'Исх дан мат и усл'!$D$27*AT32,IF(T32&lt;1,'Исх дан мат и усл'!$D$28*AT32,IF(T32&lt;2,'Исх дан мат и усл'!$D$29*AT32,'Исх дан мат и усл'!$D$30*AT32)))</f>
        <v>0</v>
      </c>
    </row>
    <row r="33" spans="1:47" s="128" customFormat="1" ht="32.25" customHeight="1" x14ac:dyDescent="0.25">
      <c r="A33" s="214" t="str">
        <f t="shared" si="1"/>
        <v/>
      </c>
      <c r="B33" s="152">
        <v>24</v>
      </c>
      <c r="C33" s="158"/>
      <c r="D33" s="160"/>
      <c r="E33" s="160"/>
      <c r="F33" s="160"/>
      <c r="G33" s="188"/>
      <c r="H33" s="107">
        <f t="shared" si="0"/>
        <v>0</v>
      </c>
      <c r="I33" s="191">
        <f t="shared" si="2"/>
        <v>0</v>
      </c>
      <c r="J33" s="213">
        <f t="shared" si="3"/>
        <v>0</v>
      </c>
      <c r="K33" s="204"/>
      <c r="L33" s="208"/>
      <c r="M33" s="209"/>
      <c r="N33" s="107">
        <f t="shared" si="4"/>
        <v>0</v>
      </c>
      <c r="O33" s="107">
        <f t="shared" si="5"/>
        <v>0</v>
      </c>
      <c r="P33" s="107">
        <f t="shared" si="6"/>
        <v>0</v>
      </c>
      <c r="T33" s="156">
        <f t="shared" si="7"/>
        <v>0</v>
      </c>
      <c r="U33" s="150">
        <f t="shared" si="8"/>
        <v>0</v>
      </c>
      <c r="V33" s="107">
        <f>Бланк!AP72*W6+Бланк!AP73*W6</f>
        <v>0</v>
      </c>
      <c r="W33" s="156">
        <f>VLOOKUP(U33,'Исх дан мат и усл'!$C$6:$I$3601,2,FALSE)*V33*$W$7</f>
        <v>0</v>
      </c>
      <c r="X33" s="107">
        <f>IF(Бланк!AD74="Стекло",0,(Бланк!AA74*Бланк!AB74)*Бланк!AC74*Y6)/1000000</f>
        <v>0</v>
      </c>
      <c r="Y33" s="156">
        <f>VLOOKUP(U33,'Исх дан мат и усл'!$C$6:$I$3601,4,FALSE)*X33*$Y$7</f>
        <v>0</v>
      </c>
      <c r="Z33" s="107">
        <f>IF(Бланк!AD74="Стекло",Бланк!AA74*Бланк!AB74*Бланк!AC74/1000000,0)</f>
        <v>0</v>
      </c>
      <c r="AA33" s="156">
        <f t="shared" si="9"/>
        <v>0</v>
      </c>
      <c r="AB33" s="157">
        <f t="shared" si="10"/>
        <v>0</v>
      </c>
      <c r="AC33" s="156">
        <f>VLOOKUP(U33,'Исх дан мат и усл'!$C$6:$I$3601,6,FALSE)*AB33*$AC$7</f>
        <v>0</v>
      </c>
      <c r="AD33" s="107">
        <f>Бланк!AI72</f>
        <v>0</v>
      </c>
      <c r="AE33" s="156">
        <f>VLOOKUP($AD$9,'Исх дан мат и усл'!$C$6:$E$3801,2,FALSE)*AD33</f>
        <v>0</v>
      </c>
      <c r="AF33" s="157">
        <f t="shared" si="11"/>
        <v>0</v>
      </c>
      <c r="AG33" s="156">
        <f>VLOOKUP($AF$9,'Исх дан мат и усл'!$C$6:$E$3801,2,FALSE)*$AG$6*AF33</f>
        <v>0</v>
      </c>
      <c r="AH33" s="157">
        <f t="shared" si="12"/>
        <v>0</v>
      </c>
      <c r="AI33" s="156">
        <f>VLOOKUP($AH$9,'Исх дан мат и усл'!$C$6:$E$3801,2,FALSE)*$AI$6*AH33</f>
        <v>0</v>
      </c>
      <c r="AJ33" s="107">
        <f t="shared" si="13"/>
        <v>0</v>
      </c>
      <c r="AK33" s="156">
        <f>VLOOKUP($AJ$9,'Исх дан мат и усл'!$C$6:$E$3401,2,FALSE)*AJ33</f>
        <v>0</v>
      </c>
      <c r="AL33" s="107">
        <f>SUM(Бланк!AG72:AG74)</f>
        <v>0</v>
      </c>
      <c r="AM33" s="156">
        <f>VLOOKUP($AL$9,'Исх дан мат и усл'!$C$6:$E$3401,2,FALSE)*AL33</f>
        <v>0</v>
      </c>
      <c r="AN33" s="107">
        <f>Бланк!AE72+Бланк!AF72+Бланк!AF73</f>
        <v>0</v>
      </c>
      <c r="AO33" s="156">
        <f>VLOOKUP($AN$9,'Исх дан мат и усл'!$C$6:$E$3401,2,FALSE)*AN33</f>
        <v>0</v>
      </c>
      <c r="AP33" s="107">
        <f>Бланк!AH72+Бланк!AH73</f>
        <v>0</v>
      </c>
      <c r="AQ33" s="156">
        <f>VLOOKUP($AP$9,'Исх дан мат и усл'!$C$6:$E$3401,2,FALSE)*AP33</f>
        <v>0</v>
      </c>
      <c r="AR33" s="107">
        <f>Бланк!AI72</f>
        <v>0</v>
      </c>
      <c r="AS33" s="156">
        <f>VLOOKUP($AR$9,'Исх дан мат и усл'!$C$6:$E$3401,2,FALSE)*AR33</f>
        <v>0</v>
      </c>
      <c r="AT33" s="107">
        <f>Бланк!V72</f>
        <v>0</v>
      </c>
      <c r="AU33" s="156">
        <f>IF(T33&lt;0.5,'Исх дан мат и усл'!$D$27*AT33,IF(T33&lt;1,'Исх дан мат и усл'!$D$28*AT33,IF(T33&lt;2,'Исх дан мат и усл'!$D$29*AT33,'Исх дан мат и усл'!$D$30*AT33)))</f>
        <v>0</v>
      </c>
    </row>
    <row r="34" spans="1:47" s="128" customFormat="1" ht="32.25" customHeight="1" x14ac:dyDescent="0.25">
      <c r="A34" s="214" t="str">
        <f t="shared" si="1"/>
        <v/>
      </c>
      <c r="B34" s="152">
        <v>25</v>
      </c>
      <c r="C34" s="158"/>
      <c r="D34" s="160"/>
      <c r="E34" s="160"/>
      <c r="F34" s="160"/>
      <c r="G34" s="188"/>
      <c r="H34" s="107">
        <f t="shared" si="0"/>
        <v>0</v>
      </c>
      <c r="I34" s="191">
        <f t="shared" si="2"/>
        <v>0</v>
      </c>
      <c r="J34" s="213">
        <f t="shared" si="3"/>
        <v>0</v>
      </c>
      <c r="K34" s="204"/>
      <c r="L34" s="208"/>
      <c r="M34" s="209"/>
      <c r="N34" s="107">
        <f t="shared" si="4"/>
        <v>0</v>
      </c>
      <c r="O34" s="107">
        <f t="shared" si="5"/>
        <v>0</v>
      </c>
      <c r="P34" s="107">
        <f t="shared" si="6"/>
        <v>0</v>
      </c>
      <c r="T34" s="156">
        <f t="shared" si="7"/>
        <v>0</v>
      </c>
      <c r="U34" s="150">
        <f t="shared" si="8"/>
        <v>0</v>
      </c>
      <c r="V34" s="107">
        <f>Бланк!AP75*W6+Бланк!AP76*W6</f>
        <v>0</v>
      </c>
      <c r="W34" s="156">
        <f>VLOOKUP(U34,'Исх дан мат и усл'!$C$6:$I$3601,2,FALSE)*V34*$W$7</f>
        <v>0</v>
      </c>
      <c r="X34" s="107">
        <f>IF(Бланк!AD77="Стекло",0,(Бланк!AA77*Бланк!AB77)*Бланк!AC77*Y6)/1000000</f>
        <v>0</v>
      </c>
      <c r="Y34" s="156">
        <f>VLOOKUP(U34,'Исх дан мат и усл'!$C$6:$I$3601,4,FALSE)*X34*$Y$7</f>
        <v>0</v>
      </c>
      <c r="Z34" s="107">
        <f>IF(Бланк!AD77="Стекло",Бланк!AA77*Бланк!AB77*Бланк!AC77/1000000,0)</f>
        <v>0</v>
      </c>
      <c r="AA34" s="156">
        <f t="shared" si="9"/>
        <v>0</v>
      </c>
      <c r="AB34" s="157">
        <f t="shared" si="10"/>
        <v>0</v>
      </c>
      <c r="AC34" s="156">
        <f>VLOOKUP(U34,'Исх дан мат и усл'!$C$6:$I$3601,6,FALSE)*AB34*$AC$7</f>
        <v>0</v>
      </c>
      <c r="AD34" s="107">
        <f>Бланк!AI75</f>
        <v>0</v>
      </c>
      <c r="AE34" s="156">
        <f>VLOOKUP($AD$9,'Исх дан мат и усл'!$C$6:$E$3801,2,FALSE)*AD34</f>
        <v>0</v>
      </c>
      <c r="AF34" s="157">
        <f t="shared" si="11"/>
        <v>0</v>
      </c>
      <c r="AG34" s="156">
        <f>VLOOKUP($AF$9,'Исх дан мат и усл'!$C$6:$E$3801,2,FALSE)*$AG$6*AF34</f>
        <v>0</v>
      </c>
      <c r="AH34" s="157">
        <f t="shared" si="12"/>
        <v>0</v>
      </c>
      <c r="AI34" s="156">
        <f>VLOOKUP($AH$9,'Исх дан мат и усл'!$C$6:$E$3801,2,FALSE)*$AI$6*AH34</f>
        <v>0</v>
      </c>
      <c r="AJ34" s="107">
        <f t="shared" si="13"/>
        <v>0</v>
      </c>
      <c r="AK34" s="156">
        <f>VLOOKUP($AJ$9,'Исх дан мат и усл'!$C$6:$E$3401,2,FALSE)*AJ34</f>
        <v>0</v>
      </c>
      <c r="AL34" s="107">
        <f>SUM(Бланк!AG75:AG77)</f>
        <v>0</v>
      </c>
      <c r="AM34" s="156">
        <f>VLOOKUP($AL$9,'Исх дан мат и усл'!$C$6:$E$3401,2,FALSE)*AL34</f>
        <v>0</v>
      </c>
      <c r="AN34" s="107">
        <f>Бланк!AE75+Бланк!AF75+Бланк!AF76</f>
        <v>0</v>
      </c>
      <c r="AO34" s="156">
        <f>VLOOKUP($AN$9,'Исх дан мат и усл'!$C$6:$E$3401,2,FALSE)*AN34</f>
        <v>0</v>
      </c>
      <c r="AP34" s="107">
        <f>Бланк!AH75+Бланк!AH76</f>
        <v>0</v>
      </c>
      <c r="AQ34" s="156">
        <f>VLOOKUP($AP$9,'Исх дан мат и усл'!$C$6:$E$3401,2,FALSE)*AP34</f>
        <v>0</v>
      </c>
      <c r="AR34" s="107">
        <f>Бланк!AI75</f>
        <v>0</v>
      </c>
      <c r="AS34" s="156">
        <f>VLOOKUP($AR$9,'Исх дан мат и усл'!$C$6:$E$3401,2,FALSE)*AR34</f>
        <v>0</v>
      </c>
      <c r="AT34" s="107">
        <f>Бланк!V75</f>
        <v>0</v>
      </c>
      <c r="AU34" s="156">
        <f>IF(T34&lt;0.5,'Исх дан мат и усл'!$D$27*AT34,IF(T34&lt;1,'Исх дан мат и усл'!$D$28*AT34,IF(T34&lt;2,'Исх дан мат и усл'!$D$29*AT34,'Исх дан мат и усл'!$D$30*AT34)))</f>
        <v>0</v>
      </c>
    </row>
    <row r="35" spans="1:47" s="128" customFormat="1" ht="32.25" customHeight="1" x14ac:dyDescent="0.25">
      <c r="A35" s="214" t="str">
        <f t="shared" si="1"/>
        <v/>
      </c>
      <c r="B35" s="152">
        <v>26</v>
      </c>
      <c r="C35" s="158"/>
      <c r="D35" s="160"/>
      <c r="E35" s="160"/>
      <c r="F35" s="160"/>
      <c r="G35" s="188"/>
      <c r="H35" s="107">
        <f t="shared" si="0"/>
        <v>0</v>
      </c>
      <c r="I35" s="191">
        <f t="shared" si="2"/>
        <v>0</v>
      </c>
      <c r="J35" s="213">
        <f t="shared" si="3"/>
        <v>0</v>
      </c>
      <c r="K35" s="204"/>
      <c r="L35" s="208"/>
      <c r="M35" s="209"/>
      <c r="N35" s="107">
        <f t="shared" si="4"/>
        <v>0</v>
      </c>
      <c r="O35" s="107">
        <f t="shared" si="5"/>
        <v>0</v>
      </c>
      <c r="P35" s="107">
        <f t="shared" si="6"/>
        <v>0</v>
      </c>
      <c r="T35" s="156">
        <f t="shared" si="7"/>
        <v>0</v>
      </c>
      <c r="U35" s="150">
        <f t="shared" si="8"/>
        <v>0</v>
      </c>
      <c r="V35" s="107">
        <f>Бланк!AP78*W6+Бланк!AP79*W6</f>
        <v>0</v>
      </c>
      <c r="W35" s="156">
        <f>VLOOKUP(U35,'Исх дан мат и усл'!$C$6:$I$3601,2,FALSE)*V35*$W$7</f>
        <v>0</v>
      </c>
      <c r="X35" s="107">
        <f>IF(Бланк!AD80="Стекло",0,(Бланк!AA80*Бланк!AB80)*Бланк!AC80*Y6)/1000000</f>
        <v>0</v>
      </c>
      <c r="Y35" s="156">
        <f>VLOOKUP(U35,'Исх дан мат и усл'!$C$6:$I$3601,4,FALSE)*X35*$Y$7</f>
        <v>0</v>
      </c>
      <c r="Z35" s="107">
        <f>IF(Бланк!AD80="Стекло",Бланк!AA80*Бланк!AB80*Бланк!AC80/1000000,0)</f>
        <v>0</v>
      </c>
      <c r="AA35" s="156">
        <f t="shared" si="9"/>
        <v>0</v>
      </c>
      <c r="AB35" s="157">
        <f t="shared" si="10"/>
        <v>0</v>
      </c>
      <c r="AC35" s="156">
        <f>VLOOKUP(U35,'Исх дан мат и усл'!$C$6:$I$3601,6,FALSE)*AB35*$AC$7</f>
        <v>0</v>
      </c>
      <c r="AD35" s="107">
        <f>Бланк!AI78</f>
        <v>0</v>
      </c>
      <c r="AE35" s="156">
        <f>VLOOKUP($AD$9,'Исх дан мат и усл'!$C$6:$E$3801,2,FALSE)*AD35</f>
        <v>0</v>
      </c>
      <c r="AF35" s="157">
        <f t="shared" si="11"/>
        <v>0</v>
      </c>
      <c r="AG35" s="156">
        <f>VLOOKUP($AF$9,'Исх дан мат и усл'!$C$6:$E$3801,2,FALSE)*$AG$6*AF35</f>
        <v>0</v>
      </c>
      <c r="AH35" s="157">
        <f t="shared" si="12"/>
        <v>0</v>
      </c>
      <c r="AI35" s="156">
        <f>VLOOKUP($AH$9,'Исх дан мат и усл'!$C$6:$E$3801,2,FALSE)*$AI$6*AH35</f>
        <v>0</v>
      </c>
      <c r="AJ35" s="107">
        <f t="shared" si="13"/>
        <v>0</v>
      </c>
      <c r="AK35" s="156">
        <f>VLOOKUP($AJ$9,'Исх дан мат и усл'!$C$6:$E$3401,2,FALSE)*AJ35</f>
        <v>0</v>
      </c>
      <c r="AL35" s="107">
        <f>SUM(Бланк!AG78:AG80)</f>
        <v>0</v>
      </c>
      <c r="AM35" s="156">
        <f>VLOOKUP($AL$9,'Исх дан мат и усл'!$C$6:$E$3401,2,FALSE)*AL35</f>
        <v>0</v>
      </c>
      <c r="AN35" s="107">
        <f>Бланк!AE78+Бланк!AF78+Бланк!AF79</f>
        <v>0</v>
      </c>
      <c r="AO35" s="156">
        <f>VLOOKUP($AN$9,'Исх дан мат и усл'!$C$6:$E$3401,2,FALSE)*AN35</f>
        <v>0</v>
      </c>
      <c r="AP35" s="107">
        <f>Бланк!AH78+Бланк!AH79</f>
        <v>0</v>
      </c>
      <c r="AQ35" s="156">
        <f>VLOOKUP($AP$9,'Исх дан мат и усл'!$C$6:$E$3401,2,FALSE)*AP35</f>
        <v>0</v>
      </c>
      <c r="AR35" s="107">
        <f>Бланк!AI78</f>
        <v>0</v>
      </c>
      <c r="AS35" s="156">
        <f>VLOOKUP($AR$9,'Исх дан мат и усл'!$C$6:$E$3401,2,FALSE)*AR35</f>
        <v>0</v>
      </c>
      <c r="AT35" s="107">
        <f>Бланк!V78</f>
        <v>0</v>
      </c>
      <c r="AU35" s="156">
        <f>IF(T35&lt;0.5,'Исх дан мат и усл'!$D$27*AT35,IF(T35&lt;1,'Исх дан мат и усл'!$D$28*AT35,IF(T35&lt;2,'Исх дан мат и усл'!$D$29*AT35,'Исх дан мат и усл'!$D$30*AT35)))</f>
        <v>0</v>
      </c>
    </row>
    <row r="36" spans="1:47" s="128" customFormat="1" ht="32.25" customHeight="1" x14ac:dyDescent="0.25">
      <c r="A36" s="214" t="str">
        <f t="shared" si="1"/>
        <v/>
      </c>
      <c r="B36" s="152">
        <v>27</v>
      </c>
      <c r="C36" s="158"/>
      <c r="D36" s="160"/>
      <c r="E36" s="160"/>
      <c r="F36" s="160"/>
      <c r="G36" s="154"/>
      <c r="H36" s="107">
        <f t="shared" si="0"/>
        <v>0</v>
      </c>
      <c r="I36" s="191">
        <f t="shared" si="2"/>
        <v>0</v>
      </c>
      <c r="J36" s="213">
        <f t="shared" si="3"/>
        <v>0</v>
      </c>
      <c r="K36" s="204"/>
      <c r="L36" s="208"/>
      <c r="M36" s="209"/>
      <c r="N36" s="107">
        <f t="shared" si="4"/>
        <v>0</v>
      </c>
      <c r="O36" s="107">
        <f t="shared" si="5"/>
        <v>0</v>
      </c>
      <c r="P36" s="107">
        <f t="shared" si="6"/>
        <v>0</v>
      </c>
      <c r="T36" s="156">
        <f t="shared" si="7"/>
        <v>0</v>
      </c>
      <c r="U36" s="150">
        <f t="shared" si="8"/>
        <v>0</v>
      </c>
      <c r="V36" s="107">
        <f>Бланк!AP81*W6+Бланк!AP82*W6</f>
        <v>0</v>
      </c>
      <c r="W36" s="156">
        <f>VLOOKUP(U36,'Исх дан мат и усл'!$C$6:$I$3601,2,FALSE)*V36*$W$7</f>
        <v>0</v>
      </c>
      <c r="X36" s="107">
        <f>IF(Бланк!AD83="Стекло",0,(Бланк!AA83*Бланк!AB83)*Бланк!AC83*Y6)/1000000</f>
        <v>0</v>
      </c>
      <c r="Y36" s="156">
        <f>VLOOKUP(U36,'Исх дан мат и усл'!$C$6:$I$3601,4,FALSE)*X36*$Y$7</f>
        <v>0</v>
      </c>
      <c r="Z36" s="107">
        <f>IF(Бланк!AD83="Стекло",Бланк!AA83*Бланк!AB83*Бланк!AC83/1000000,0)</f>
        <v>0</v>
      </c>
      <c r="AA36" s="156">
        <f t="shared" si="9"/>
        <v>0</v>
      </c>
      <c r="AB36" s="157">
        <f t="shared" si="10"/>
        <v>0</v>
      </c>
      <c r="AC36" s="156">
        <f>VLOOKUP(U36,'Исх дан мат и усл'!$C$6:$I$3601,6,FALSE)*AB36*$AC$7</f>
        <v>0</v>
      </c>
      <c r="AD36" s="107">
        <f>Бланк!AI81</f>
        <v>0</v>
      </c>
      <c r="AE36" s="156">
        <f>VLOOKUP($AD$9,'Исх дан мат и усл'!$C$6:$E$3801,2,FALSE)*AD36</f>
        <v>0</v>
      </c>
      <c r="AF36" s="157">
        <f t="shared" si="11"/>
        <v>0</v>
      </c>
      <c r="AG36" s="156">
        <f>VLOOKUP($AF$9,'Исх дан мат и усл'!$C$6:$E$3801,2,FALSE)*$AG$6*AF36</f>
        <v>0</v>
      </c>
      <c r="AH36" s="157">
        <f t="shared" si="12"/>
        <v>0</v>
      </c>
      <c r="AI36" s="156">
        <f>VLOOKUP($AH$9,'Исх дан мат и усл'!$C$6:$E$3801,2,FALSE)*$AI$6*AH36</f>
        <v>0</v>
      </c>
      <c r="AJ36" s="107">
        <f t="shared" si="13"/>
        <v>0</v>
      </c>
      <c r="AK36" s="156">
        <f>VLOOKUP($AJ$9,'Исх дан мат и усл'!$C$6:$E$3401,2,FALSE)*AJ36</f>
        <v>0</v>
      </c>
      <c r="AL36" s="107">
        <f>SUM(Бланк!AG81:AG83)</f>
        <v>0</v>
      </c>
      <c r="AM36" s="156">
        <f>VLOOKUP($AL$9,'Исх дан мат и усл'!$C$6:$E$3401,2,FALSE)*AL36</f>
        <v>0</v>
      </c>
      <c r="AN36" s="107">
        <f>Бланк!AE81+Бланк!AF81+Бланк!AF82</f>
        <v>0</v>
      </c>
      <c r="AO36" s="156">
        <f>VLOOKUP($AN$9,'Исх дан мат и усл'!$C$6:$E$3401,2,FALSE)*AN36</f>
        <v>0</v>
      </c>
      <c r="AP36" s="107">
        <f>Бланк!AH81+Бланк!AH82</f>
        <v>0</v>
      </c>
      <c r="AQ36" s="156">
        <f>VLOOKUP($AP$9,'Исх дан мат и усл'!$C$6:$E$3401,2,FALSE)*AP36</f>
        <v>0</v>
      </c>
      <c r="AR36" s="107">
        <f>Бланк!AI81</f>
        <v>0</v>
      </c>
      <c r="AS36" s="156">
        <f>VLOOKUP($AR$9,'Исх дан мат и усл'!$C$6:$E$3401,2,FALSE)*AR36</f>
        <v>0</v>
      </c>
      <c r="AT36" s="107">
        <f>Бланк!V81</f>
        <v>0</v>
      </c>
      <c r="AU36" s="156">
        <f>IF(T36&lt;0.5,'Исх дан мат и усл'!$D$27*AT36,IF(T36&lt;1,'Исх дан мат и усл'!$D$28*AT36,IF(T36&lt;2,'Исх дан мат и усл'!$D$29*AT36,'Исх дан мат и усл'!$D$30*AT36)))</f>
        <v>0</v>
      </c>
    </row>
    <row r="37" spans="1:47" s="128" customFormat="1" ht="32.25" customHeight="1" x14ac:dyDescent="0.25">
      <c r="A37" s="214" t="str">
        <f t="shared" si="1"/>
        <v/>
      </c>
      <c r="B37" s="152">
        <v>28</v>
      </c>
      <c r="C37" s="158"/>
      <c r="D37" s="160"/>
      <c r="E37" s="160"/>
      <c r="F37" s="160"/>
      <c r="G37" s="154"/>
      <c r="H37" s="107">
        <f t="shared" si="0"/>
        <v>0</v>
      </c>
      <c r="I37" s="191">
        <f t="shared" si="2"/>
        <v>0</v>
      </c>
      <c r="J37" s="213">
        <f t="shared" si="3"/>
        <v>0</v>
      </c>
      <c r="K37" s="204"/>
      <c r="L37" s="208"/>
      <c r="M37" s="209"/>
      <c r="N37" s="107">
        <f t="shared" si="4"/>
        <v>0</v>
      </c>
      <c r="O37" s="107">
        <f t="shared" si="5"/>
        <v>0</v>
      </c>
      <c r="P37" s="107">
        <f t="shared" si="6"/>
        <v>0</v>
      </c>
      <c r="T37" s="156">
        <f t="shared" si="7"/>
        <v>0</v>
      </c>
      <c r="U37" s="150">
        <f t="shared" si="8"/>
        <v>0</v>
      </c>
      <c r="V37" s="107">
        <f>Бланк!AP84*W6+Бланк!AP85*W6</f>
        <v>0</v>
      </c>
      <c r="W37" s="156">
        <f>VLOOKUP(U37,'Исх дан мат и усл'!$C$6:$I$3601,2,FALSE)*V37*$W$7</f>
        <v>0</v>
      </c>
      <c r="X37" s="107">
        <f>IF(Бланк!AD86="Стекло",0,(Бланк!AA86*Бланк!AB86)*Бланк!AC86*Y6)/1000000</f>
        <v>0</v>
      </c>
      <c r="Y37" s="156">
        <f>VLOOKUP(U37,'Исх дан мат и усл'!$C$6:$I$3601,4,FALSE)*X37*$Y$7</f>
        <v>0</v>
      </c>
      <c r="Z37" s="107">
        <f>IF(Бланк!AD86="Стекло",Бланк!AA86*Бланк!AB86*Бланк!AC86/1000000,0)</f>
        <v>0</v>
      </c>
      <c r="AA37" s="156">
        <f t="shared" si="9"/>
        <v>0</v>
      </c>
      <c r="AB37" s="157">
        <f t="shared" si="10"/>
        <v>0</v>
      </c>
      <c r="AC37" s="156">
        <f>VLOOKUP(U37,'Исх дан мат и усл'!$C$6:$I$3601,6,FALSE)*AB37*$AC$7</f>
        <v>0</v>
      </c>
      <c r="AD37" s="107">
        <f>Бланк!AI84</f>
        <v>0</v>
      </c>
      <c r="AE37" s="156">
        <f>VLOOKUP($AD$9,'Исх дан мат и усл'!$C$6:$E$3801,2,FALSE)*AD37</f>
        <v>0</v>
      </c>
      <c r="AF37" s="157">
        <f t="shared" si="11"/>
        <v>0</v>
      </c>
      <c r="AG37" s="156">
        <f>VLOOKUP($AF$9,'Исх дан мат и усл'!$C$6:$E$3801,2,FALSE)*$AG$6*AF37</f>
        <v>0</v>
      </c>
      <c r="AH37" s="157">
        <f t="shared" si="12"/>
        <v>0</v>
      </c>
      <c r="AI37" s="156">
        <f>VLOOKUP($AH$9,'Исх дан мат и усл'!$C$6:$E$3801,2,FALSE)*$AI$6*AH37</f>
        <v>0</v>
      </c>
      <c r="AJ37" s="107">
        <f t="shared" si="13"/>
        <v>0</v>
      </c>
      <c r="AK37" s="156">
        <f>VLOOKUP($AJ$9,'Исх дан мат и усл'!$C$6:$E$3401,2,FALSE)*AJ37</f>
        <v>0</v>
      </c>
      <c r="AL37" s="107">
        <f>SUM(Бланк!AG84:AG86)</f>
        <v>0</v>
      </c>
      <c r="AM37" s="156">
        <f>VLOOKUP($AL$9,'Исх дан мат и усл'!$C$6:$E$3401,2,FALSE)*AL37</f>
        <v>0</v>
      </c>
      <c r="AN37" s="107">
        <f>Бланк!AE84+Бланк!AF84+Бланк!AF85</f>
        <v>0</v>
      </c>
      <c r="AO37" s="156">
        <f>VLOOKUP($AN$9,'Исх дан мат и усл'!$C$6:$E$3401,2,FALSE)*AN37</f>
        <v>0</v>
      </c>
      <c r="AP37" s="107">
        <f>Бланк!AH84+Бланк!AH85</f>
        <v>0</v>
      </c>
      <c r="AQ37" s="156">
        <f>VLOOKUP($AP$9,'Исх дан мат и усл'!$C$6:$E$3401,2,FALSE)*AP37</f>
        <v>0</v>
      </c>
      <c r="AR37" s="107">
        <f>Бланк!AI84</f>
        <v>0</v>
      </c>
      <c r="AS37" s="156">
        <f>VLOOKUP($AR$9,'Исх дан мат и усл'!$C$6:$E$3401,2,FALSE)*AR37</f>
        <v>0</v>
      </c>
      <c r="AT37" s="107">
        <f>Бланк!V84</f>
        <v>0</v>
      </c>
      <c r="AU37" s="156">
        <f>IF(T37&lt;0.5,'Исх дан мат и усл'!$D$27*AT37,IF(T37&lt;1,'Исх дан мат и усл'!$D$28*AT37,IF(T37&lt;2,'Исх дан мат и усл'!$D$29*AT37,'Исх дан мат и усл'!$D$30*AT37)))</f>
        <v>0</v>
      </c>
    </row>
    <row r="38" spans="1:47" s="128" customFormat="1" ht="32.25" customHeight="1" x14ac:dyDescent="0.25">
      <c r="A38" s="214" t="str">
        <f t="shared" si="1"/>
        <v/>
      </c>
      <c r="B38" s="152">
        <v>29</v>
      </c>
      <c r="C38" s="158"/>
      <c r="D38" s="160"/>
      <c r="E38" s="160"/>
      <c r="F38" s="160"/>
      <c r="G38" s="154"/>
      <c r="H38" s="107">
        <f t="shared" si="0"/>
        <v>0</v>
      </c>
      <c r="I38" s="191">
        <f t="shared" si="2"/>
        <v>0</v>
      </c>
      <c r="J38" s="213">
        <f t="shared" si="3"/>
        <v>0</v>
      </c>
      <c r="K38" s="204"/>
      <c r="L38" s="210"/>
      <c r="M38" s="211"/>
      <c r="N38" s="107">
        <f t="shared" si="4"/>
        <v>0</v>
      </c>
      <c r="O38" s="107">
        <f t="shared" si="5"/>
        <v>0</v>
      </c>
      <c r="P38" s="107">
        <f t="shared" si="6"/>
        <v>0</v>
      </c>
      <c r="T38" s="156">
        <f t="shared" si="7"/>
        <v>0</v>
      </c>
      <c r="U38" s="150">
        <f t="shared" si="8"/>
        <v>0</v>
      </c>
      <c r="V38" s="107">
        <f>Бланк!AP87*W6+Бланк!AP88*W6</f>
        <v>0</v>
      </c>
      <c r="W38" s="156">
        <f>VLOOKUP(U38,'Исх дан мат и усл'!$C$6:$I$3601,2,FALSE)*V38*$W$7</f>
        <v>0</v>
      </c>
      <c r="X38" s="107">
        <f>IF(Бланк!AD89="Стекло",0,(Бланк!AA89*Бланк!AB89)*Бланк!AC89*Y6)/1000000</f>
        <v>0</v>
      </c>
      <c r="Y38" s="156">
        <f>VLOOKUP(U38,'Исх дан мат и усл'!$C$6:$I$3601,4,FALSE)*X38*$Y$7</f>
        <v>0</v>
      </c>
      <c r="Z38" s="107">
        <f>IF(Бланк!AD89="Стекло",Бланк!AA89*Бланк!AB89*Бланк!AC89/1000000,0)</f>
        <v>0</v>
      </c>
      <c r="AA38" s="156">
        <f t="shared" si="9"/>
        <v>0</v>
      </c>
      <c r="AB38" s="157">
        <f t="shared" si="10"/>
        <v>0</v>
      </c>
      <c r="AC38" s="156">
        <f>VLOOKUP(U38,'Исх дан мат и усл'!$C$6:$I$3601,6,FALSE)*AB38*$AC$7</f>
        <v>0</v>
      </c>
      <c r="AD38" s="107">
        <f>Бланк!AI87</f>
        <v>0</v>
      </c>
      <c r="AE38" s="156">
        <f>VLOOKUP($AD$9,'Исх дан мат и усл'!$C$6:$E$3801,2,FALSE)*AD38</f>
        <v>0</v>
      </c>
      <c r="AF38" s="157">
        <f t="shared" si="11"/>
        <v>0</v>
      </c>
      <c r="AG38" s="156">
        <f>VLOOKUP($AF$9,'Исх дан мат и усл'!$C$6:$E$3801,2,FALSE)*$AG$6*AF38</f>
        <v>0</v>
      </c>
      <c r="AH38" s="157">
        <f t="shared" si="12"/>
        <v>0</v>
      </c>
      <c r="AI38" s="156">
        <f>VLOOKUP($AH$9,'Исх дан мат и усл'!$C$6:$E$3801,2,FALSE)*$AI$6*AH38</f>
        <v>0</v>
      </c>
      <c r="AJ38" s="107">
        <f t="shared" si="13"/>
        <v>0</v>
      </c>
      <c r="AK38" s="156">
        <f>VLOOKUP($AJ$9,'Исх дан мат и усл'!$C$6:$E$3401,2,FALSE)*AJ38</f>
        <v>0</v>
      </c>
      <c r="AL38" s="107">
        <f>SUM(Бланк!AG87:AG89)</f>
        <v>0</v>
      </c>
      <c r="AM38" s="156">
        <f>VLOOKUP($AL$9,'Исх дан мат и усл'!$C$6:$E$3401,2,FALSE)*AL38</f>
        <v>0</v>
      </c>
      <c r="AN38" s="107">
        <f>Бланк!AE87+Бланк!AF87+Бланк!AF38</f>
        <v>0</v>
      </c>
      <c r="AO38" s="156">
        <f>VLOOKUP($AN$9,'Исх дан мат и усл'!$C$6:$E$3401,2,FALSE)*AN38</f>
        <v>0</v>
      </c>
      <c r="AP38" s="107">
        <f>Бланк!AH87+Бланк!AH88</f>
        <v>0</v>
      </c>
      <c r="AQ38" s="156">
        <f>VLOOKUP($AP$9,'Исх дан мат и усл'!$C$6:$E$3401,2,FALSE)*AP38</f>
        <v>0</v>
      </c>
      <c r="AR38" s="107">
        <f>Бланк!AI87</f>
        <v>0</v>
      </c>
      <c r="AS38" s="156">
        <f>VLOOKUP($AR$9,'Исх дан мат и усл'!$C$6:$E$3401,2,FALSE)*AR38</f>
        <v>0</v>
      </c>
      <c r="AT38" s="107">
        <f>Бланк!V87</f>
        <v>0</v>
      </c>
      <c r="AU38" s="156">
        <f>IF(T38&lt;0.5,'Исх дан мат и усл'!$D$27*AT38,IF(T38&lt;1,'Исх дан мат и усл'!$D$28*AT38,IF(T38&lt;2,'Исх дан мат и усл'!$D$29*AT38,'Исх дан мат и усл'!$D$30*AT38)))</f>
        <v>0</v>
      </c>
    </row>
    <row r="39" spans="1:47" s="128" customFormat="1" ht="32.25" customHeight="1" x14ac:dyDescent="0.25">
      <c r="A39" s="214" t="str">
        <f t="shared" si="1"/>
        <v/>
      </c>
      <c r="B39" s="152">
        <v>30</v>
      </c>
      <c r="C39" s="158"/>
      <c r="D39" s="160"/>
      <c r="E39" s="160"/>
      <c r="F39" s="160"/>
      <c r="G39" s="154"/>
      <c r="H39" s="107">
        <f t="shared" si="0"/>
        <v>0</v>
      </c>
      <c r="I39" s="191">
        <f t="shared" si="2"/>
        <v>0</v>
      </c>
      <c r="J39" s="213">
        <f t="shared" si="3"/>
        <v>0</v>
      </c>
      <c r="K39" s="204"/>
      <c r="L39" s="204"/>
      <c r="M39" s="209"/>
      <c r="N39" s="107">
        <f t="shared" si="4"/>
        <v>0</v>
      </c>
      <c r="O39" s="107">
        <f t="shared" si="5"/>
        <v>0</v>
      </c>
      <c r="P39" s="107">
        <f t="shared" si="6"/>
        <v>0</v>
      </c>
      <c r="T39" s="156">
        <f t="shared" si="7"/>
        <v>0</v>
      </c>
      <c r="U39" s="150">
        <f t="shared" si="8"/>
        <v>0</v>
      </c>
      <c r="V39" s="107">
        <f>Бланк!AP90*W6+Бланк!AP91*W6</f>
        <v>0</v>
      </c>
      <c r="W39" s="156">
        <f>VLOOKUP(U39,'Исх дан мат и усл'!$C$6:$I$3601,2,FALSE)*V39*$W$7</f>
        <v>0</v>
      </c>
      <c r="X39" s="107">
        <f>IF(Бланк!AD92="Стекло",0,(Бланк!AA92*Бланк!AB92)*Бланк!AC92*Y6)/1000000</f>
        <v>0</v>
      </c>
      <c r="Y39" s="156">
        <f>VLOOKUP(U39,'Исх дан мат и усл'!$C$6:$I$3601,4,FALSE)*X39*$Y$7</f>
        <v>0</v>
      </c>
      <c r="Z39" s="107">
        <f>IF(Бланк!AD92="Стекло",Бланк!AA92*Бланк!AB92*Бланк!AC92/1000000,0)</f>
        <v>0</v>
      </c>
      <c r="AA39" s="156">
        <f t="shared" si="9"/>
        <v>0</v>
      </c>
      <c r="AB39" s="157">
        <f t="shared" si="10"/>
        <v>0</v>
      </c>
      <c r="AC39" s="156">
        <f>VLOOKUP(U39,'Исх дан мат и усл'!$C$6:$I$3601,6,FALSE)*AB39*$AC$7</f>
        <v>0</v>
      </c>
      <c r="AD39" s="107">
        <f>Бланк!AI90</f>
        <v>0</v>
      </c>
      <c r="AE39" s="156">
        <f>VLOOKUP($AD$9,'Исх дан мат и усл'!$C$6:$E$3801,2,FALSE)*AD39</f>
        <v>0</v>
      </c>
      <c r="AF39" s="157">
        <f t="shared" si="11"/>
        <v>0</v>
      </c>
      <c r="AG39" s="156">
        <f>VLOOKUP($AF$9,'Исх дан мат и усл'!$C$6:$E$3801,2,FALSE)*$AG$6*AF39</f>
        <v>0</v>
      </c>
      <c r="AH39" s="157">
        <f t="shared" si="12"/>
        <v>0</v>
      </c>
      <c r="AI39" s="156">
        <f>VLOOKUP($AH$9,'Исх дан мат и усл'!$C$6:$E$3801,2,FALSE)*$AI$6*AH39</f>
        <v>0</v>
      </c>
      <c r="AJ39" s="107">
        <f t="shared" si="13"/>
        <v>0</v>
      </c>
      <c r="AK39" s="156">
        <f>VLOOKUP($AJ$9,'Исх дан мат и усл'!$C$6:$E$3401,2,FALSE)*AJ39</f>
        <v>0</v>
      </c>
      <c r="AL39" s="107">
        <f>SUM(Бланк!AG90:AG92)</f>
        <v>0</v>
      </c>
      <c r="AM39" s="156">
        <f>VLOOKUP($AL$9,'Исх дан мат и усл'!$C$6:$E$3401,2,FALSE)*AL39</f>
        <v>0</v>
      </c>
      <c r="AN39" s="107">
        <f>Бланк!AE90+Бланк!AF90+Бланк!AF91</f>
        <v>0</v>
      </c>
      <c r="AO39" s="156">
        <f>VLOOKUP($AN$9,'Исх дан мат и усл'!$C$6:$E$3401,2,FALSE)*AN39</f>
        <v>0</v>
      </c>
      <c r="AP39" s="107">
        <f>Бланк!AH90+Бланк!AH91</f>
        <v>0</v>
      </c>
      <c r="AQ39" s="156">
        <f>VLOOKUP($AP$9,'Исх дан мат и усл'!$C$6:$E$3401,2,FALSE)*AP39</f>
        <v>0</v>
      </c>
      <c r="AR39" s="107">
        <f>Бланк!AI90</f>
        <v>0</v>
      </c>
      <c r="AS39" s="156">
        <f>VLOOKUP($AR$9,'Исх дан мат и усл'!$C$6:$E$3401,2,FALSE)*AR39</f>
        <v>0</v>
      </c>
      <c r="AT39" s="107">
        <f>Бланк!V90</f>
        <v>0</v>
      </c>
      <c r="AU39" s="156">
        <f>IF(T39&lt;0.5,'Исх дан мат и усл'!$D$27*AT39,IF(T39&lt;1,'Исх дан мат и усл'!$D$28*AT39,IF(T39&lt;2,'Исх дан мат и усл'!$D$29*AT39,'Исх дан мат и усл'!$D$30*AT39)))</f>
        <v>0</v>
      </c>
    </row>
    <row r="40" spans="1:47" s="128" customFormat="1" ht="20.100000000000001" customHeight="1" x14ac:dyDescent="0.25">
      <c r="A40" s="214"/>
      <c r="B40" s="54"/>
      <c r="C40" s="56"/>
      <c r="D40" s="55"/>
      <c r="E40" s="55"/>
      <c r="F40" s="55"/>
      <c r="G40" s="55"/>
      <c r="H40" s="58"/>
      <c r="I40" s="58"/>
      <c r="J40" s="57"/>
      <c r="K40" s="57"/>
      <c r="L40" s="57"/>
      <c r="U40" s="150"/>
      <c r="V40" s="107"/>
      <c r="W40" s="107"/>
      <c r="X40" s="107"/>
      <c r="Y40" s="107"/>
      <c r="Z40" s="107"/>
      <c r="AA40" s="107"/>
      <c r="AB40" s="157"/>
      <c r="AC40" s="107"/>
      <c r="AD40" s="107"/>
      <c r="AE40" s="107"/>
      <c r="AF40" s="157"/>
      <c r="AG40" s="107"/>
      <c r="AH40" s="157"/>
      <c r="AI40" s="107"/>
      <c r="AJ40" s="107"/>
      <c r="AK40" s="107"/>
      <c r="AL40" s="107"/>
      <c r="AM40" s="107"/>
      <c r="AN40" s="107"/>
      <c r="AO40" s="107"/>
      <c r="AP40" s="107"/>
      <c r="AQ40" s="107"/>
      <c r="AR40" s="107"/>
      <c r="AS40" s="107"/>
      <c r="AT40" s="107"/>
      <c r="AU40" s="107"/>
    </row>
    <row r="41" spans="1:47" ht="39" customHeight="1" x14ac:dyDescent="0.25">
      <c r="B41" s="55"/>
      <c r="C41" s="220" t="s">
        <v>137</v>
      </c>
      <c r="D41" s="220"/>
      <c r="E41" s="220"/>
      <c r="F41" s="220"/>
      <c r="G41" s="220"/>
      <c r="H41" s="220"/>
      <c r="I41" s="220"/>
      <c r="J41" s="55"/>
      <c r="K41" s="55"/>
      <c r="L41" s="55"/>
      <c r="U41" s="162"/>
      <c r="V41" s="163">
        <f t="shared" ref="V41:AU41" si="18">SUM(V10:V40)</f>
        <v>0.36550680000000002</v>
      </c>
      <c r="W41" s="161">
        <f t="shared" si="18"/>
        <v>5.2950970116000002</v>
      </c>
      <c r="X41" s="163">
        <f t="shared" si="18"/>
        <v>0.22920075000000001</v>
      </c>
      <c r="Y41" s="161">
        <f t="shared" si="18"/>
        <v>2.8766986132499999</v>
      </c>
      <c r="Z41" s="163">
        <f t="shared" si="18"/>
        <v>0</v>
      </c>
      <c r="AA41" s="161">
        <f t="shared" si="18"/>
        <v>0</v>
      </c>
      <c r="AB41" s="163">
        <f t="shared" si="18"/>
        <v>11.150400000000001</v>
      </c>
      <c r="AC41" s="161">
        <f t="shared" si="18"/>
        <v>3.4956504000000002</v>
      </c>
      <c r="AD41" s="163">
        <f t="shared" si="18"/>
        <v>48</v>
      </c>
      <c r="AE41" s="161">
        <f t="shared" si="18"/>
        <v>0.36</v>
      </c>
      <c r="AF41" s="163">
        <f t="shared" si="18"/>
        <v>12</v>
      </c>
      <c r="AG41" s="161">
        <f t="shared" si="18"/>
        <v>0.15265017667844522</v>
      </c>
      <c r="AH41" s="163">
        <f t="shared" si="18"/>
        <v>2.403</v>
      </c>
      <c r="AI41" s="161">
        <f t="shared" si="18"/>
        <v>4.6762943616530953E-2</v>
      </c>
      <c r="AJ41" s="163">
        <f t="shared" si="18"/>
        <v>0.48</v>
      </c>
      <c r="AK41" s="161">
        <f t="shared" si="18"/>
        <v>1.5840000000000001</v>
      </c>
      <c r="AL41" s="163">
        <f t="shared" si="18"/>
        <v>10.926</v>
      </c>
      <c r="AM41" s="161">
        <f t="shared" si="18"/>
        <v>0.96519434628975265</v>
      </c>
      <c r="AN41" s="163">
        <f t="shared" si="18"/>
        <v>9.6960000000000015</v>
      </c>
      <c r="AO41" s="161">
        <f t="shared" si="18"/>
        <v>1.7130742049469965</v>
      </c>
      <c r="AP41" s="163">
        <f t="shared" si="18"/>
        <v>7.7520000000000007</v>
      </c>
      <c r="AQ41" s="161">
        <f t="shared" si="18"/>
        <v>2.1365936395759713</v>
      </c>
      <c r="AR41" s="163">
        <f t="shared" si="18"/>
        <v>48</v>
      </c>
      <c r="AS41" s="161">
        <f t="shared" si="18"/>
        <v>2.2049469964664312</v>
      </c>
      <c r="AT41" s="163">
        <f t="shared" si="18"/>
        <v>3</v>
      </c>
      <c r="AU41" s="161">
        <f t="shared" si="18"/>
        <v>5.3003533568904588</v>
      </c>
    </row>
    <row r="42" spans="1:47" ht="19.5" customHeight="1" thickBot="1" x14ac:dyDescent="0.3">
      <c r="C42" s="239" t="s">
        <v>121</v>
      </c>
      <c r="D42" s="240"/>
      <c r="E42" s="240"/>
      <c r="F42" s="240"/>
    </row>
    <row r="43" spans="1:47" ht="39.75" customHeight="1" thickBot="1" x14ac:dyDescent="0.3">
      <c r="C43" s="185" t="s">
        <v>117</v>
      </c>
      <c r="D43" s="187" t="s">
        <v>118</v>
      </c>
      <c r="E43" s="186" t="s">
        <v>33</v>
      </c>
    </row>
    <row r="44" spans="1:47" ht="19.5" customHeight="1" x14ac:dyDescent="0.25">
      <c r="C44" s="182" t="s">
        <v>83</v>
      </c>
      <c r="D44" s="183">
        <v>60</v>
      </c>
      <c r="E44" s="184">
        <v>140</v>
      </c>
    </row>
    <row r="45" spans="1:47" ht="19.5" customHeight="1" x14ac:dyDescent="0.25">
      <c r="C45" s="177" t="s">
        <v>13</v>
      </c>
      <c r="D45" s="176">
        <v>140</v>
      </c>
      <c r="E45" s="178">
        <v>220</v>
      </c>
    </row>
    <row r="46" spans="1:47" ht="19.5" customHeight="1" x14ac:dyDescent="0.25">
      <c r="C46" s="177" t="s">
        <v>12</v>
      </c>
      <c r="D46" s="176">
        <v>170</v>
      </c>
      <c r="E46" s="178">
        <v>300</v>
      </c>
    </row>
    <row r="47" spans="1:47" ht="19.5" customHeight="1" thickBot="1" x14ac:dyDescent="0.3">
      <c r="C47" s="179" t="s">
        <v>84</v>
      </c>
      <c r="D47" s="180">
        <v>170</v>
      </c>
      <c r="E47" s="181">
        <v>300</v>
      </c>
    </row>
    <row r="48" spans="1:47" ht="19.5" customHeight="1" x14ac:dyDescent="0.25">
      <c r="C48" s="165"/>
    </row>
    <row r="49" spans="3:34" ht="19.5" hidden="1" customHeight="1" x14ac:dyDescent="0.25">
      <c r="C49" s="165"/>
    </row>
    <row r="50" spans="3:34" ht="19.5" hidden="1" customHeight="1" x14ac:dyDescent="0.25">
      <c r="C50" s="165"/>
    </row>
    <row r="51" spans="3:34" ht="19.5" hidden="1" customHeight="1" x14ac:dyDescent="0.25">
      <c r="C51" s="165"/>
    </row>
    <row r="52" spans="3:34" s="168" customFormat="1" ht="32.25" hidden="1" customHeight="1" x14ac:dyDescent="0.25">
      <c r="C52" s="164" t="s">
        <v>117</v>
      </c>
      <c r="D52" s="164" t="s">
        <v>118</v>
      </c>
      <c r="E52" s="166" t="s">
        <v>119</v>
      </c>
      <c r="F52" s="164" t="s">
        <v>33</v>
      </c>
      <c r="G52" s="166" t="s">
        <v>119</v>
      </c>
      <c r="H52" s="167"/>
      <c r="I52" s="167"/>
      <c r="AF52" s="169"/>
      <c r="AH52" s="169"/>
    </row>
    <row r="53" spans="3:34" ht="32.25" hidden="1" customHeight="1" x14ac:dyDescent="0.25">
      <c r="C53" s="164" t="s">
        <v>83</v>
      </c>
      <c r="D53" s="164">
        <v>60</v>
      </c>
      <c r="E53" s="166" t="str">
        <f>IF(MIN(H59:H89)=0,"нет",MIN(H59:H89))</f>
        <v>нет</v>
      </c>
      <c r="F53" s="164">
        <v>140</v>
      </c>
      <c r="G53" s="166" t="str">
        <f>IF(MIN(I59:I89)=0,"нет",MIN(I59:I89))</f>
        <v>нет</v>
      </c>
      <c r="H53" s="167"/>
      <c r="I53" s="167"/>
    </row>
    <row r="54" spans="3:34" ht="32.25" hidden="1" customHeight="1" x14ac:dyDescent="0.25">
      <c r="C54" s="164" t="s">
        <v>13</v>
      </c>
      <c r="D54" s="164">
        <v>140</v>
      </c>
      <c r="E54" s="166" t="str">
        <f>IF(MIN(F59:F89)=0,"нет",MIN(F59:F89))</f>
        <v>нет</v>
      </c>
      <c r="F54" s="164">
        <v>220</v>
      </c>
      <c r="G54" s="166" t="str">
        <f>IF(MIN(G59:G89)=0,"нет",MIN(G59:G89))</f>
        <v>нет</v>
      </c>
      <c r="H54" s="167"/>
      <c r="I54" s="167"/>
    </row>
    <row r="55" spans="3:34" ht="32.25" hidden="1" customHeight="1" x14ac:dyDescent="0.25">
      <c r="C55" s="164" t="s">
        <v>12</v>
      </c>
      <c r="D55" s="164">
        <v>170</v>
      </c>
      <c r="E55" s="166">
        <f>IF(MIN(D59:D89)=0,"нет",MIN(D59:D89))</f>
        <v>450</v>
      </c>
      <c r="F55" s="164">
        <v>300</v>
      </c>
      <c r="G55" s="166">
        <f>IF(MIN(E59:E89)=0,"нет",MIN(E59:E89))</f>
        <v>356</v>
      </c>
      <c r="H55" s="167"/>
      <c r="I55" s="167"/>
    </row>
    <row r="56" spans="3:34" ht="32.25" hidden="1" customHeight="1" x14ac:dyDescent="0.25">
      <c r="C56" s="164" t="s">
        <v>84</v>
      </c>
      <c r="D56" s="164">
        <v>170</v>
      </c>
      <c r="E56" s="166" t="str">
        <f>IF(MIN(J59:J89)=0,"нет",MIN(J59:J89))</f>
        <v>нет</v>
      </c>
      <c r="F56" s="164">
        <v>300</v>
      </c>
      <c r="G56" s="166" t="str">
        <f>IF(MIN(K59:K89)=0,"нет",MIN(K59:K89))</f>
        <v>нет</v>
      </c>
      <c r="H56" s="167"/>
      <c r="I56" s="167"/>
    </row>
    <row r="57" spans="3:34" ht="32.25" hidden="1" customHeight="1" x14ac:dyDescent="0.25">
      <c r="C57" s="237" t="s">
        <v>120</v>
      </c>
      <c r="D57" s="238"/>
      <c r="E57" s="238"/>
      <c r="F57" s="238"/>
      <c r="G57" s="238"/>
      <c r="H57" s="238"/>
      <c r="I57" s="238"/>
      <c r="J57" s="238"/>
      <c r="K57" s="238"/>
    </row>
    <row r="58" spans="3:34" ht="32.25" hidden="1" customHeight="1" x14ac:dyDescent="0.25">
      <c r="C58" s="170"/>
      <c r="D58" s="233" t="s">
        <v>12</v>
      </c>
      <c r="E58" s="234"/>
      <c r="F58" s="233" t="s">
        <v>13</v>
      </c>
      <c r="G58" s="234"/>
      <c r="H58" s="233" t="s">
        <v>83</v>
      </c>
      <c r="I58" s="234"/>
      <c r="J58" s="233" t="s">
        <v>84</v>
      </c>
      <c r="K58" s="234"/>
    </row>
    <row r="59" spans="3:34" ht="32.25" hidden="1" customHeight="1" x14ac:dyDescent="0.25">
      <c r="C59" s="171" t="str">
        <f t="shared" ref="C59:C89" si="19">C10</f>
        <v>5-ти элем</v>
      </c>
      <c r="D59" s="171">
        <f t="shared" ref="D59:D89" si="20">IF(C59="5-ти элем",D10," ")</f>
        <v>450</v>
      </c>
      <c r="E59" s="171">
        <f t="shared" ref="E59:E89" si="21">IF(C59="5-ти элем",E10," ")</f>
        <v>356</v>
      </c>
      <c r="F59" s="171" t="str">
        <f t="shared" ref="F59:F89" si="22">IF(C59="3-х элем",D10," ")</f>
        <v xml:space="preserve"> </v>
      </c>
      <c r="G59" s="171" t="str">
        <f t="shared" ref="G59:G89" si="23">IF(C59="3-х элем",E10," ")</f>
        <v xml:space="preserve"> </v>
      </c>
      <c r="H59" s="171" t="str">
        <f t="shared" ref="H59:H89" si="24">IF(C59="Гладкий",D10," ")</f>
        <v xml:space="preserve"> </v>
      </c>
      <c r="I59" s="171" t="str">
        <f t="shared" ref="I59:I89" si="25">IF(C59="Гладкий",E10," ")</f>
        <v xml:space="preserve"> </v>
      </c>
      <c r="J59" s="171" t="str">
        <f t="shared" ref="J59:J89" si="26">IF(C59="Витрина",D10," ")</f>
        <v xml:space="preserve"> </v>
      </c>
      <c r="K59" s="171" t="str">
        <f t="shared" ref="K59:K89" si="27">IF(C59="Витрина",E10," ")</f>
        <v xml:space="preserve"> </v>
      </c>
    </row>
    <row r="60" spans="3:34" ht="32.25" hidden="1" customHeight="1" x14ac:dyDescent="0.25">
      <c r="C60" s="171" t="str">
        <f t="shared" si="19"/>
        <v>5-ти элем</v>
      </c>
      <c r="D60" s="171">
        <f t="shared" si="20"/>
        <v>450</v>
      </c>
      <c r="E60" s="171">
        <f t="shared" si="21"/>
        <v>356</v>
      </c>
      <c r="F60" s="171" t="str">
        <f t="shared" si="22"/>
        <v xml:space="preserve"> </v>
      </c>
      <c r="G60" s="171" t="str">
        <f t="shared" si="23"/>
        <v xml:space="preserve"> </v>
      </c>
      <c r="H60" s="171" t="str">
        <f t="shared" si="24"/>
        <v xml:space="preserve"> </v>
      </c>
      <c r="I60" s="171" t="str">
        <f t="shared" si="25"/>
        <v xml:space="preserve"> </v>
      </c>
      <c r="J60" s="171" t="str">
        <f t="shared" si="26"/>
        <v xml:space="preserve"> </v>
      </c>
      <c r="K60" s="171" t="str">
        <f t="shared" si="27"/>
        <v xml:space="preserve"> </v>
      </c>
    </row>
    <row r="61" spans="3:34" hidden="1" x14ac:dyDescent="0.25">
      <c r="C61" s="171" t="str">
        <f t="shared" si="19"/>
        <v>5-ти элем</v>
      </c>
      <c r="D61" s="171">
        <f t="shared" si="20"/>
        <v>450</v>
      </c>
      <c r="E61" s="171">
        <f t="shared" si="21"/>
        <v>356</v>
      </c>
      <c r="F61" s="171" t="str">
        <f t="shared" si="22"/>
        <v xml:space="preserve"> </v>
      </c>
      <c r="G61" s="171" t="str">
        <f t="shared" si="23"/>
        <v xml:space="preserve"> </v>
      </c>
      <c r="H61" s="171" t="str">
        <f t="shared" si="24"/>
        <v xml:space="preserve"> </v>
      </c>
      <c r="I61" s="171" t="str">
        <f t="shared" si="25"/>
        <v xml:space="preserve"> </v>
      </c>
      <c r="J61" s="171" t="str">
        <f t="shared" si="26"/>
        <v xml:space="preserve"> </v>
      </c>
      <c r="K61" s="171" t="str">
        <f t="shared" si="27"/>
        <v xml:space="preserve"> </v>
      </c>
    </row>
    <row r="62" spans="3:34" hidden="1" x14ac:dyDescent="0.25">
      <c r="C62" s="171">
        <f t="shared" si="19"/>
        <v>0</v>
      </c>
      <c r="D62" s="171" t="str">
        <f t="shared" si="20"/>
        <v xml:space="preserve"> </v>
      </c>
      <c r="E62" s="171" t="str">
        <f t="shared" si="21"/>
        <v xml:space="preserve"> </v>
      </c>
      <c r="F62" s="171" t="str">
        <f t="shared" si="22"/>
        <v xml:space="preserve"> </v>
      </c>
      <c r="G62" s="171" t="str">
        <f t="shared" si="23"/>
        <v xml:space="preserve"> </v>
      </c>
      <c r="H62" s="171" t="str">
        <f t="shared" si="24"/>
        <v xml:space="preserve"> </v>
      </c>
      <c r="I62" s="171" t="str">
        <f t="shared" si="25"/>
        <v xml:space="preserve"> </v>
      </c>
      <c r="J62" s="171" t="str">
        <f t="shared" si="26"/>
        <v xml:space="preserve"> </v>
      </c>
      <c r="K62" s="171" t="str">
        <f t="shared" si="27"/>
        <v xml:space="preserve"> </v>
      </c>
    </row>
    <row r="63" spans="3:34" hidden="1" x14ac:dyDescent="0.25">
      <c r="C63" s="171">
        <f t="shared" si="19"/>
        <v>0</v>
      </c>
      <c r="D63" s="171" t="str">
        <f t="shared" si="20"/>
        <v xml:space="preserve"> </v>
      </c>
      <c r="E63" s="171" t="str">
        <f t="shared" ref="E63:E71" si="28">IF(C63="5-ти элем",E14," ")</f>
        <v xml:space="preserve"> </v>
      </c>
      <c r="F63" s="171" t="str">
        <f t="shared" si="22"/>
        <v xml:space="preserve"> </v>
      </c>
      <c r="G63" s="171" t="str">
        <f t="shared" ref="G63:G71" si="29">IF(C63="3-х элем",E14," ")</f>
        <v xml:space="preserve"> </v>
      </c>
      <c r="H63" s="171" t="str">
        <f t="shared" si="24"/>
        <v xml:space="preserve"> </v>
      </c>
      <c r="I63" s="171" t="str">
        <f t="shared" ref="I63:I71" si="30">IF(C63="Гладкий",E14," ")</f>
        <v xml:space="preserve"> </v>
      </c>
      <c r="J63" s="171" t="str">
        <f t="shared" si="26"/>
        <v xml:space="preserve"> </v>
      </c>
      <c r="K63" s="171" t="str">
        <f t="shared" ref="K63:K71" si="31">IF(C63="Витрина",E14," ")</f>
        <v xml:space="preserve"> </v>
      </c>
    </row>
    <row r="64" spans="3:34" hidden="1" x14ac:dyDescent="0.25">
      <c r="C64" s="171">
        <f t="shared" si="19"/>
        <v>0</v>
      </c>
      <c r="D64" s="171" t="str">
        <f t="shared" si="20"/>
        <v xml:space="preserve"> </v>
      </c>
      <c r="E64" s="171" t="str">
        <f t="shared" si="28"/>
        <v xml:space="preserve"> </v>
      </c>
      <c r="F64" s="171" t="str">
        <f t="shared" si="22"/>
        <v xml:space="preserve"> </v>
      </c>
      <c r="G64" s="171" t="str">
        <f t="shared" si="29"/>
        <v xml:space="preserve"> </v>
      </c>
      <c r="H64" s="171" t="str">
        <f t="shared" si="24"/>
        <v xml:space="preserve"> </v>
      </c>
      <c r="I64" s="171" t="str">
        <f t="shared" si="30"/>
        <v xml:space="preserve"> </v>
      </c>
      <c r="J64" s="171" t="str">
        <f t="shared" si="26"/>
        <v xml:space="preserve"> </v>
      </c>
      <c r="K64" s="171" t="str">
        <f t="shared" si="31"/>
        <v xml:space="preserve"> </v>
      </c>
    </row>
    <row r="65" spans="3:11" hidden="1" x14ac:dyDescent="0.25">
      <c r="C65" s="171">
        <f t="shared" si="19"/>
        <v>0</v>
      </c>
      <c r="D65" s="171" t="str">
        <f t="shared" si="20"/>
        <v xml:space="preserve"> </v>
      </c>
      <c r="E65" s="171" t="str">
        <f t="shared" si="28"/>
        <v xml:space="preserve"> </v>
      </c>
      <c r="F65" s="171" t="str">
        <f t="shared" si="22"/>
        <v xml:space="preserve"> </v>
      </c>
      <c r="G65" s="171" t="str">
        <f t="shared" si="29"/>
        <v xml:space="preserve"> </v>
      </c>
      <c r="H65" s="171" t="str">
        <f t="shared" si="24"/>
        <v xml:space="preserve"> </v>
      </c>
      <c r="I65" s="171" t="str">
        <f t="shared" si="30"/>
        <v xml:space="preserve"> </v>
      </c>
      <c r="J65" s="171" t="str">
        <f t="shared" si="26"/>
        <v xml:space="preserve"> </v>
      </c>
      <c r="K65" s="171" t="str">
        <f t="shared" si="31"/>
        <v xml:space="preserve"> </v>
      </c>
    </row>
    <row r="66" spans="3:11" hidden="1" x14ac:dyDescent="0.25">
      <c r="C66" s="171">
        <f t="shared" si="19"/>
        <v>0</v>
      </c>
      <c r="D66" s="171" t="str">
        <f t="shared" si="20"/>
        <v xml:space="preserve"> </v>
      </c>
      <c r="E66" s="171" t="str">
        <f t="shared" si="28"/>
        <v xml:space="preserve"> </v>
      </c>
      <c r="F66" s="171" t="str">
        <f t="shared" si="22"/>
        <v xml:space="preserve"> </v>
      </c>
      <c r="G66" s="171" t="str">
        <f t="shared" si="29"/>
        <v xml:space="preserve"> </v>
      </c>
      <c r="H66" s="171" t="str">
        <f t="shared" si="24"/>
        <v xml:space="preserve"> </v>
      </c>
      <c r="I66" s="171" t="str">
        <f t="shared" si="30"/>
        <v xml:space="preserve"> </v>
      </c>
      <c r="J66" s="171" t="str">
        <f t="shared" si="26"/>
        <v xml:space="preserve"> </v>
      </c>
      <c r="K66" s="171" t="str">
        <f t="shared" si="31"/>
        <v xml:space="preserve"> </v>
      </c>
    </row>
    <row r="67" spans="3:11" hidden="1" x14ac:dyDescent="0.25">
      <c r="C67" s="171">
        <f t="shared" si="19"/>
        <v>0</v>
      </c>
      <c r="D67" s="171" t="str">
        <f t="shared" si="20"/>
        <v xml:space="preserve"> </v>
      </c>
      <c r="E67" s="171" t="str">
        <f t="shared" si="28"/>
        <v xml:space="preserve"> </v>
      </c>
      <c r="F67" s="171" t="str">
        <f t="shared" si="22"/>
        <v xml:space="preserve"> </v>
      </c>
      <c r="G67" s="171" t="str">
        <f t="shared" si="29"/>
        <v xml:space="preserve"> </v>
      </c>
      <c r="H67" s="171" t="str">
        <f t="shared" si="24"/>
        <v xml:space="preserve"> </v>
      </c>
      <c r="I67" s="171" t="str">
        <f t="shared" si="30"/>
        <v xml:space="preserve"> </v>
      </c>
      <c r="J67" s="171" t="str">
        <f t="shared" si="26"/>
        <v xml:space="preserve"> </v>
      </c>
      <c r="K67" s="171" t="str">
        <f t="shared" si="31"/>
        <v xml:space="preserve"> </v>
      </c>
    </row>
    <row r="68" spans="3:11" hidden="1" x14ac:dyDescent="0.25">
      <c r="C68" s="171">
        <f t="shared" si="19"/>
        <v>0</v>
      </c>
      <c r="D68" s="171" t="str">
        <f t="shared" si="20"/>
        <v xml:space="preserve"> </v>
      </c>
      <c r="E68" s="171" t="str">
        <f t="shared" si="28"/>
        <v xml:space="preserve"> </v>
      </c>
      <c r="F68" s="171" t="str">
        <f t="shared" si="22"/>
        <v xml:space="preserve"> </v>
      </c>
      <c r="G68" s="171" t="str">
        <f t="shared" si="29"/>
        <v xml:space="preserve"> </v>
      </c>
      <c r="H68" s="171" t="str">
        <f t="shared" si="24"/>
        <v xml:space="preserve"> </v>
      </c>
      <c r="I68" s="171" t="str">
        <f t="shared" si="30"/>
        <v xml:space="preserve"> </v>
      </c>
      <c r="J68" s="171" t="str">
        <f t="shared" si="26"/>
        <v xml:space="preserve"> </v>
      </c>
      <c r="K68" s="171" t="str">
        <f t="shared" si="31"/>
        <v xml:space="preserve"> </v>
      </c>
    </row>
    <row r="69" spans="3:11" hidden="1" x14ac:dyDescent="0.25">
      <c r="C69" s="171">
        <f t="shared" si="19"/>
        <v>0</v>
      </c>
      <c r="D69" s="171" t="str">
        <f t="shared" si="20"/>
        <v xml:space="preserve"> </v>
      </c>
      <c r="E69" s="171" t="str">
        <f t="shared" si="28"/>
        <v xml:space="preserve"> </v>
      </c>
      <c r="F69" s="171" t="str">
        <f t="shared" si="22"/>
        <v xml:space="preserve"> </v>
      </c>
      <c r="G69" s="171" t="str">
        <f t="shared" si="29"/>
        <v xml:space="preserve"> </v>
      </c>
      <c r="H69" s="171" t="str">
        <f t="shared" si="24"/>
        <v xml:space="preserve"> </v>
      </c>
      <c r="I69" s="171" t="str">
        <f t="shared" si="30"/>
        <v xml:space="preserve"> </v>
      </c>
      <c r="J69" s="171" t="str">
        <f t="shared" si="26"/>
        <v xml:space="preserve"> </v>
      </c>
      <c r="K69" s="171" t="str">
        <f t="shared" si="31"/>
        <v xml:space="preserve"> </v>
      </c>
    </row>
    <row r="70" spans="3:11" hidden="1" x14ac:dyDescent="0.25">
      <c r="C70" s="171">
        <f t="shared" si="19"/>
        <v>0</v>
      </c>
      <c r="D70" s="171" t="str">
        <f t="shared" si="20"/>
        <v xml:space="preserve"> </v>
      </c>
      <c r="E70" s="171" t="str">
        <f t="shared" si="28"/>
        <v xml:space="preserve"> </v>
      </c>
      <c r="F70" s="171" t="str">
        <f t="shared" si="22"/>
        <v xml:space="preserve"> </v>
      </c>
      <c r="G70" s="171" t="str">
        <f t="shared" si="29"/>
        <v xml:space="preserve"> </v>
      </c>
      <c r="H70" s="171" t="str">
        <f t="shared" si="24"/>
        <v xml:space="preserve"> </v>
      </c>
      <c r="I70" s="171" t="str">
        <f t="shared" si="30"/>
        <v xml:space="preserve"> </v>
      </c>
      <c r="J70" s="171" t="str">
        <f t="shared" si="26"/>
        <v xml:space="preserve"> </v>
      </c>
      <c r="K70" s="171" t="str">
        <f t="shared" si="31"/>
        <v xml:space="preserve"> </v>
      </c>
    </row>
    <row r="71" spans="3:11" hidden="1" x14ac:dyDescent="0.25">
      <c r="C71" s="171">
        <f t="shared" si="19"/>
        <v>0</v>
      </c>
      <c r="D71" s="171" t="str">
        <f t="shared" si="20"/>
        <v xml:space="preserve"> </v>
      </c>
      <c r="E71" s="171" t="str">
        <f t="shared" si="28"/>
        <v xml:space="preserve"> </v>
      </c>
      <c r="F71" s="171" t="str">
        <f t="shared" si="22"/>
        <v xml:space="preserve"> </v>
      </c>
      <c r="G71" s="171" t="str">
        <f t="shared" si="29"/>
        <v xml:space="preserve"> </v>
      </c>
      <c r="H71" s="171" t="str">
        <f t="shared" si="24"/>
        <v xml:space="preserve"> </v>
      </c>
      <c r="I71" s="171" t="str">
        <f t="shared" si="30"/>
        <v xml:space="preserve"> </v>
      </c>
      <c r="J71" s="171" t="str">
        <f t="shared" si="26"/>
        <v xml:space="preserve"> </v>
      </c>
      <c r="K71" s="171" t="str">
        <f t="shared" si="31"/>
        <v xml:space="preserve"> </v>
      </c>
    </row>
    <row r="72" spans="3:11" hidden="1" x14ac:dyDescent="0.25">
      <c r="C72" s="171">
        <f t="shared" si="19"/>
        <v>0</v>
      </c>
      <c r="D72" s="171" t="str">
        <f t="shared" si="20"/>
        <v xml:space="preserve"> </v>
      </c>
      <c r="E72" s="171" t="str">
        <f t="shared" si="21"/>
        <v xml:space="preserve"> </v>
      </c>
      <c r="F72" s="171" t="str">
        <f t="shared" si="22"/>
        <v xml:space="preserve"> </v>
      </c>
      <c r="G72" s="171" t="str">
        <f t="shared" si="23"/>
        <v xml:space="preserve"> </v>
      </c>
      <c r="H72" s="171" t="str">
        <f t="shared" si="24"/>
        <v xml:space="preserve"> </v>
      </c>
      <c r="I72" s="171" t="str">
        <f t="shared" si="25"/>
        <v xml:space="preserve"> </v>
      </c>
      <c r="J72" s="171" t="str">
        <f t="shared" si="26"/>
        <v xml:space="preserve"> </v>
      </c>
      <c r="K72" s="171" t="str">
        <f t="shared" si="27"/>
        <v xml:space="preserve"> </v>
      </c>
    </row>
    <row r="73" spans="3:11" hidden="1" x14ac:dyDescent="0.25">
      <c r="C73" s="171">
        <f t="shared" si="19"/>
        <v>0</v>
      </c>
      <c r="D73" s="171" t="str">
        <f t="shared" si="20"/>
        <v xml:space="preserve"> </v>
      </c>
      <c r="E73" s="171" t="str">
        <f t="shared" si="21"/>
        <v xml:space="preserve"> </v>
      </c>
      <c r="F73" s="171" t="str">
        <f t="shared" si="22"/>
        <v xml:space="preserve"> </v>
      </c>
      <c r="G73" s="171" t="str">
        <f t="shared" si="23"/>
        <v xml:space="preserve"> </v>
      </c>
      <c r="H73" s="171" t="str">
        <f t="shared" si="24"/>
        <v xml:space="preserve"> </v>
      </c>
      <c r="I73" s="171" t="str">
        <f t="shared" si="25"/>
        <v xml:space="preserve"> </v>
      </c>
      <c r="J73" s="171" t="str">
        <f t="shared" si="26"/>
        <v xml:space="preserve"> </v>
      </c>
      <c r="K73" s="171" t="str">
        <f t="shared" si="27"/>
        <v xml:space="preserve"> </v>
      </c>
    </row>
    <row r="74" spans="3:11" hidden="1" x14ac:dyDescent="0.25">
      <c r="C74" s="171">
        <f t="shared" si="19"/>
        <v>0</v>
      </c>
      <c r="D74" s="171" t="str">
        <f t="shared" si="20"/>
        <v xml:space="preserve"> </v>
      </c>
      <c r="E74" s="171" t="str">
        <f t="shared" si="21"/>
        <v xml:space="preserve"> </v>
      </c>
      <c r="F74" s="171" t="str">
        <f t="shared" si="22"/>
        <v xml:space="preserve"> </v>
      </c>
      <c r="G74" s="171" t="str">
        <f t="shared" si="23"/>
        <v xml:space="preserve"> </v>
      </c>
      <c r="H74" s="171" t="str">
        <f t="shared" si="24"/>
        <v xml:space="preserve"> </v>
      </c>
      <c r="I74" s="171" t="str">
        <f t="shared" si="25"/>
        <v xml:space="preserve"> </v>
      </c>
      <c r="J74" s="171" t="str">
        <f t="shared" si="26"/>
        <v xml:space="preserve"> </v>
      </c>
      <c r="K74" s="171" t="str">
        <f t="shared" si="27"/>
        <v xml:space="preserve"> </v>
      </c>
    </row>
    <row r="75" spans="3:11" hidden="1" x14ac:dyDescent="0.25">
      <c r="C75" s="171">
        <f t="shared" si="19"/>
        <v>0</v>
      </c>
      <c r="D75" s="171" t="str">
        <f t="shared" si="20"/>
        <v xml:space="preserve"> </v>
      </c>
      <c r="E75" s="171" t="str">
        <f t="shared" si="21"/>
        <v xml:space="preserve"> </v>
      </c>
      <c r="F75" s="171" t="str">
        <f t="shared" si="22"/>
        <v xml:space="preserve"> </v>
      </c>
      <c r="G75" s="171" t="str">
        <f t="shared" si="23"/>
        <v xml:space="preserve"> </v>
      </c>
      <c r="H75" s="171" t="str">
        <f t="shared" si="24"/>
        <v xml:space="preserve"> </v>
      </c>
      <c r="I75" s="171" t="str">
        <f t="shared" si="25"/>
        <v xml:space="preserve"> </v>
      </c>
      <c r="J75" s="171" t="str">
        <f t="shared" si="26"/>
        <v xml:space="preserve"> </v>
      </c>
      <c r="K75" s="171" t="str">
        <f t="shared" si="27"/>
        <v xml:space="preserve"> </v>
      </c>
    </row>
    <row r="76" spans="3:11" hidden="1" x14ac:dyDescent="0.25">
      <c r="C76" s="171">
        <f t="shared" si="19"/>
        <v>0</v>
      </c>
      <c r="D76" s="171" t="str">
        <f t="shared" si="20"/>
        <v xml:space="preserve"> </v>
      </c>
      <c r="E76" s="171" t="str">
        <f t="shared" si="21"/>
        <v xml:space="preserve"> </v>
      </c>
      <c r="F76" s="171" t="str">
        <f t="shared" si="22"/>
        <v xml:space="preserve"> </v>
      </c>
      <c r="G76" s="171" t="str">
        <f t="shared" si="23"/>
        <v xml:space="preserve"> </v>
      </c>
      <c r="H76" s="171" t="str">
        <f t="shared" si="24"/>
        <v xml:space="preserve"> </v>
      </c>
      <c r="I76" s="171" t="str">
        <f t="shared" si="25"/>
        <v xml:space="preserve"> </v>
      </c>
      <c r="J76" s="171" t="str">
        <f t="shared" si="26"/>
        <v xml:space="preserve"> </v>
      </c>
      <c r="K76" s="171" t="str">
        <f t="shared" si="27"/>
        <v xml:space="preserve"> </v>
      </c>
    </row>
    <row r="77" spans="3:11" hidden="1" x14ac:dyDescent="0.25">
      <c r="C77" s="171">
        <f t="shared" si="19"/>
        <v>0</v>
      </c>
      <c r="D77" s="171" t="str">
        <f t="shared" si="20"/>
        <v xml:space="preserve"> </v>
      </c>
      <c r="E77" s="171" t="str">
        <f t="shared" si="21"/>
        <v xml:space="preserve"> </v>
      </c>
      <c r="F77" s="171" t="str">
        <f t="shared" si="22"/>
        <v xml:space="preserve"> </v>
      </c>
      <c r="G77" s="171" t="str">
        <f t="shared" si="23"/>
        <v xml:space="preserve"> </v>
      </c>
      <c r="H77" s="171" t="str">
        <f t="shared" si="24"/>
        <v xml:space="preserve"> </v>
      </c>
      <c r="I77" s="171" t="str">
        <f t="shared" si="25"/>
        <v xml:space="preserve"> </v>
      </c>
      <c r="J77" s="171" t="str">
        <f t="shared" si="26"/>
        <v xml:space="preserve"> </v>
      </c>
      <c r="K77" s="171" t="str">
        <f t="shared" si="27"/>
        <v xml:space="preserve"> </v>
      </c>
    </row>
    <row r="78" spans="3:11" hidden="1" x14ac:dyDescent="0.25">
      <c r="C78" s="171">
        <f t="shared" si="19"/>
        <v>0</v>
      </c>
      <c r="D78" s="171" t="str">
        <f t="shared" si="20"/>
        <v xml:space="preserve"> </v>
      </c>
      <c r="E78" s="171" t="str">
        <f t="shared" si="21"/>
        <v xml:space="preserve"> </v>
      </c>
      <c r="F78" s="171" t="str">
        <f t="shared" si="22"/>
        <v xml:space="preserve"> </v>
      </c>
      <c r="G78" s="171" t="str">
        <f t="shared" si="23"/>
        <v xml:space="preserve"> </v>
      </c>
      <c r="H78" s="171" t="str">
        <f t="shared" si="24"/>
        <v xml:space="preserve"> </v>
      </c>
      <c r="I78" s="171" t="str">
        <f t="shared" si="25"/>
        <v xml:space="preserve"> </v>
      </c>
      <c r="J78" s="171" t="str">
        <f t="shared" si="26"/>
        <v xml:space="preserve"> </v>
      </c>
      <c r="K78" s="171" t="str">
        <f t="shared" si="27"/>
        <v xml:space="preserve"> </v>
      </c>
    </row>
    <row r="79" spans="3:11" hidden="1" x14ac:dyDescent="0.25">
      <c r="C79" s="171">
        <f t="shared" si="19"/>
        <v>0</v>
      </c>
      <c r="D79" s="171" t="str">
        <f t="shared" si="20"/>
        <v xml:space="preserve"> </v>
      </c>
      <c r="E79" s="171" t="str">
        <f t="shared" si="21"/>
        <v xml:space="preserve"> </v>
      </c>
      <c r="F79" s="171" t="str">
        <f t="shared" si="22"/>
        <v xml:space="preserve"> </v>
      </c>
      <c r="G79" s="171" t="str">
        <f t="shared" si="23"/>
        <v xml:space="preserve"> </v>
      </c>
      <c r="H79" s="171" t="str">
        <f t="shared" si="24"/>
        <v xml:space="preserve"> </v>
      </c>
      <c r="I79" s="171" t="str">
        <f t="shared" si="25"/>
        <v xml:space="preserve"> </v>
      </c>
      <c r="J79" s="171" t="str">
        <f t="shared" si="26"/>
        <v xml:space="preserve"> </v>
      </c>
      <c r="K79" s="171" t="str">
        <f t="shared" si="27"/>
        <v xml:space="preserve"> </v>
      </c>
    </row>
    <row r="80" spans="3:11" hidden="1" x14ac:dyDescent="0.25">
      <c r="C80" s="171">
        <f t="shared" si="19"/>
        <v>0</v>
      </c>
      <c r="D80" s="171" t="str">
        <f t="shared" si="20"/>
        <v xml:space="preserve"> </v>
      </c>
      <c r="E80" s="171" t="str">
        <f t="shared" si="21"/>
        <v xml:space="preserve"> </v>
      </c>
      <c r="F80" s="171" t="str">
        <f t="shared" si="22"/>
        <v xml:space="preserve"> </v>
      </c>
      <c r="G80" s="171" t="str">
        <f t="shared" si="23"/>
        <v xml:space="preserve"> </v>
      </c>
      <c r="H80" s="171" t="str">
        <f t="shared" si="24"/>
        <v xml:space="preserve"> </v>
      </c>
      <c r="I80" s="171" t="str">
        <f t="shared" si="25"/>
        <v xml:space="preserve"> </v>
      </c>
      <c r="J80" s="171" t="str">
        <f t="shared" si="26"/>
        <v xml:space="preserve"> </v>
      </c>
      <c r="K80" s="171" t="str">
        <f t="shared" si="27"/>
        <v xml:space="preserve"> </v>
      </c>
    </row>
    <row r="81" spans="3:11" hidden="1" x14ac:dyDescent="0.25">
      <c r="C81" s="171">
        <f t="shared" si="19"/>
        <v>0</v>
      </c>
      <c r="D81" s="171" t="str">
        <f t="shared" si="20"/>
        <v xml:space="preserve"> </v>
      </c>
      <c r="E81" s="171" t="str">
        <f t="shared" si="21"/>
        <v xml:space="preserve"> </v>
      </c>
      <c r="F81" s="171" t="str">
        <f t="shared" si="22"/>
        <v xml:space="preserve"> </v>
      </c>
      <c r="G81" s="171" t="str">
        <f t="shared" si="23"/>
        <v xml:space="preserve"> </v>
      </c>
      <c r="H81" s="171" t="str">
        <f t="shared" si="24"/>
        <v xml:space="preserve"> </v>
      </c>
      <c r="I81" s="171" t="str">
        <f t="shared" si="25"/>
        <v xml:space="preserve"> </v>
      </c>
      <c r="J81" s="171" t="str">
        <f t="shared" si="26"/>
        <v xml:space="preserve"> </v>
      </c>
      <c r="K81" s="171" t="str">
        <f t="shared" si="27"/>
        <v xml:space="preserve"> </v>
      </c>
    </row>
    <row r="82" spans="3:11" hidden="1" x14ac:dyDescent="0.25">
      <c r="C82" s="171">
        <f t="shared" si="19"/>
        <v>0</v>
      </c>
      <c r="D82" s="171" t="str">
        <f t="shared" si="20"/>
        <v xml:space="preserve"> </v>
      </c>
      <c r="E82" s="171" t="str">
        <f t="shared" si="21"/>
        <v xml:space="preserve"> </v>
      </c>
      <c r="F82" s="171" t="str">
        <f t="shared" si="22"/>
        <v xml:space="preserve"> </v>
      </c>
      <c r="G82" s="171" t="str">
        <f t="shared" si="23"/>
        <v xml:space="preserve"> </v>
      </c>
      <c r="H82" s="171" t="str">
        <f t="shared" si="24"/>
        <v xml:space="preserve"> </v>
      </c>
      <c r="I82" s="171" t="str">
        <f t="shared" si="25"/>
        <v xml:space="preserve"> </v>
      </c>
      <c r="J82" s="171" t="str">
        <f t="shared" si="26"/>
        <v xml:space="preserve"> </v>
      </c>
      <c r="K82" s="171" t="str">
        <f t="shared" si="27"/>
        <v xml:space="preserve"> </v>
      </c>
    </row>
    <row r="83" spans="3:11" hidden="1" x14ac:dyDescent="0.25">
      <c r="C83" s="171">
        <f t="shared" si="19"/>
        <v>0</v>
      </c>
      <c r="D83" s="171" t="str">
        <f t="shared" si="20"/>
        <v xml:space="preserve"> </v>
      </c>
      <c r="E83" s="171" t="str">
        <f t="shared" si="21"/>
        <v xml:space="preserve"> </v>
      </c>
      <c r="F83" s="171" t="str">
        <f t="shared" si="22"/>
        <v xml:space="preserve"> </v>
      </c>
      <c r="G83" s="171" t="str">
        <f t="shared" si="23"/>
        <v xml:space="preserve"> </v>
      </c>
      <c r="H83" s="171" t="str">
        <f t="shared" si="24"/>
        <v xml:space="preserve"> </v>
      </c>
      <c r="I83" s="171" t="str">
        <f t="shared" si="25"/>
        <v xml:space="preserve"> </v>
      </c>
      <c r="J83" s="171" t="str">
        <f t="shared" si="26"/>
        <v xml:space="preserve"> </v>
      </c>
      <c r="K83" s="171" t="str">
        <f t="shared" si="27"/>
        <v xml:space="preserve"> </v>
      </c>
    </row>
    <row r="84" spans="3:11" hidden="1" x14ac:dyDescent="0.25">
      <c r="C84" s="171">
        <f t="shared" si="19"/>
        <v>0</v>
      </c>
      <c r="D84" s="171" t="str">
        <f t="shared" si="20"/>
        <v xml:space="preserve"> </v>
      </c>
      <c r="E84" s="171" t="str">
        <f t="shared" si="21"/>
        <v xml:space="preserve"> </v>
      </c>
      <c r="F84" s="171" t="str">
        <f t="shared" si="22"/>
        <v xml:space="preserve"> </v>
      </c>
      <c r="G84" s="171" t="str">
        <f t="shared" si="23"/>
        <v xml:space="preserve"> </v>
      </c>
      <c r="H84" s="171" t="str">
        <f t="shared" si="24"/>
        <v xml:space="preserve"> </v>
      </c>
      <c r="I84" s="171" t="str">
        <f t="shared" si="25"/>
        <v xml:space="preserve"> </v>
      </c>
      <c r="J84" s="171" t="str">
        <f t="shared" si="26"/>
        <v xml:space="preserve"> </v>
      </c>
      <c r="K84" s="171" t="str">
        <f t="shared" si="27"/>
        <v xml:space="preserve"> </v>
      </c>
    </row>
    <row r="85" spans="3:11" hidden="1" x14ac:dyDescent="0.25">
      <c r="C85" s="171">
        <f t="shared" si="19"/>
        <v>0</v>
      </c>
      <c r="D85" s="171" t="str">
        <f t="shared" si="20"/>
        <v xml:space="preserve"> </v>
      </c>
      <c r="E85" s="171" t="str">
        <f t="shared" si="21"/>
        <v xml:space="preserve"> </v>
      </c>
      <c r="F85" s="171" t="str">
        <f t="shared" si="22"/>
        <v xml:space="preserve"> </v>
      </c>
      <c r="G85" s="171" t="str">
        <f t="shared" si="23"/>
        <v xml:space="preserve"> </v>
      </c>
      <c r="H85" s="171" t="str">
        <f t="shared" si="24"/>
        <v xml:space="preserve"> </v>
      </c>
      <c r="I85" s="171" t="str">
        <f t="shared" si="25"/>
        <v xml:space="preserve"> </v>
      </c>
      <c r="J85" s="171" t="str">
        <f t="shared" si="26"/>
        <v xml:space="preserve"> </v>
      </c>
      <c r="K85" s="171" t="str">
        <f t="shared" si="27"/>
        <v xml:space="preserve"> </v>
      </c>
    </row>
    <row r="86" spans="3:11" hidden="1" x14ac:dyDescent="0.25">
      <c r="C86" s="171">
        <f t="shared" si="19"/>
        <v>0</v>
      </c>
      <c r="D86" s="171" t="str">
        <f t="shared" si="20"/>
        <v xml:space="preserve"> </v>
      </c>
      <c r="E86" s="171" t="str">
        <f t="shared" si="21"/>
        <v xml:space="preserve"> </v>
      </c>
      <c r="F86" s="171" t="str">
        <f t="shared" si="22"/>
        <v xml:space="preserve"> </v>
      </c>
      <c r="G86" s="171" t="str">
        <f t="shared" si="23"/>
        <v xml:space="preserve"> </v>
      </c>
      <c r="H86" s="171" t="str">
        <f t="shared" si="24"/>
        <v xml:space="preserve"> </v>
      </c>
      <c r="I86" s="171" t="str">
        <f t="shared" si="25"/>
        <v xml:space="preserve"> </v>
      </c>
      <c r="J86" s="171" t="str">
        <f t="shared" si="26"/>
        <v xml:space="preserve"> </v>
      </c>
      <c r="K86" s="171" t="str">
        <f t="shared" si="27"/>
        <v xml:space="preserve"> </v>
      </c>
    </row>
    <row r="87" spans="3:11" hidden="1" x14ac:dyDescent="0.25">
      <c r="C87" s="171">
        <f t="shared" si="19"/>
        <v>0</v>
      </c>
      <c r="D87" s="171" t="str">
        <f t="shared" si="20"/>
        <v xml:space="preserve"> </v>
      </c>
      <c r="E87" s="171" t="str">
        <f t="shared" si="21"/>
        <v xml:space="preserve"> </v>
      </c>
      <c r="F87" s="171" t="str">
        <f t="shared" si="22"/>
        <v xml:space="preserve"> </v>
      </c>
      <c r="G87" s="171" t="str">
        <f t="shared" si="23"/>
        <v xml:space="preserve"> </v>
      </c>
      <c r="H87" s="171" t="str">
        <f t="shared" si="24"/>
        <v xml:space="preserve"> </v>
      </c>
      <c r="I87" s="171" t="str">
        <f t="shared" si="25"/>
        <v xml:space="preserve"> </v>
      </c>
      <c r="J87" s="171" t="str">
        <f t="shared" si="26"/>
        <v xml:space="preserve"> </v>
      </c>
      <c r="K87" s="171" t="str">
        <f t="shared" si="27"/>
        <v xml:space="preserve"> </v>
      </c>
    </row>
    <row r="88" spans="3:11" hidden="1" x14ac:dyDescent="0.25">
      <c r="C88" s="171">
        <f t="shared" si="19"/>
        <v>0</v>
      </c>
      <c r="D88" s="171" t="str">
        <f t="shared" si="20"/>
        <v xml:space="preserve"> </v>
      </c>
      <c r="E88" s="171" t="str">
        <f t="shared" si="21"/>
        <v xml:space="preserve"> </v>
      </c>
      <c r="F88" s="171" t="str">
        <f t="shared" si="22"/>
        <v xml:space="preserve"> </v>
      </c>
      <c r="G88" s="171" t="str">
        <f t="shared" si="23"/>
        <v xml:space="preserve"> </v>
      </c>
      <c r="H88" s="171" t="str">
        <f t="shared" si="24"/>
        <v xml:space="preserve"> </v>
      </c>
      <c r="I88" s="171" t="str">
        <f t="shared" si="25"/>
        <v xml:space="preserve"> </v>
      </c>
      <c r="J88" s="171" t="str">
        <f t="shared" si="26"/>
        <v xml:space="preserve"> </v>
      </c>
      <c r="K88" s="171" t="str">
        <f t="shared" si="27"/>
        <v xml:space="preserve"> </v>
      </c>
    </row>
    <row r="89" spans="3:11" hidden="1" x14ac:dyDescent="0.25">
      <c r="C89" s="171">
        <f t="shared" si="19"/>
        <v>0</v>
      </c>
      <c r="D89" s="171" t="str">
        <f t="shared" si="20"/>
        <v xml:space="preserve"> </v>
      </c>
      <c r="E89" s="171" t="str">
        <f t="shared" si="21"/>
        <v xml:space="preserve"> </v>
      </c>
      <c r="F89" s="171" t="str">
        <f t="shared" si="22"/>
        <v xml:space="preserve"> </v>
      </c>
      <c r="G89" s="171" t="str">
        <f t="shared" si="23"/>
        <v xml:space="preserve"> </v>
      </c>
      <c r="H89" s="171" t="str">
        <f t="shared" si="24"/>
        <v xml:space="preserve"> </v>
      </c>
      <c r="I89" s="171" t="str">
        <f t="shared" si="25"/>
        <v xml:space="preserve"> </v>
      </c>
      <c r="J89" s="171" t="str">
        <f t="shared" si="26"/>
        <v xml:space="preserve"> </v>
      </c>
      <c r="K89" s="171" t="str">
        <f t="shared" si="27"/>
        <v xml:space="preserve"> </v>
      </c>
    </row>
    <row r="90" spans="3:11" hidden="1" x14ac:dyDescent="0.25"/>
  </sheetData>
  <sheetProtection password="DD1C" sheet="1" objects="1" scenarios="1"/>
  <autoFilter ref="B9:L42">
    <filterColumn colId="9" showButton="0"/>
  </autoFilter>
  <dataConsolidate/>
  <mergeCells count="19">
    <mergeCell ref="D58:E58"/>
    <mergeCell ref="F58:G58"/>
    <mergeCell ref="H58:I58"/>
    <mergeCell ref="J58:K58"/>
    <mergeCell ref="D8:F8"/>
    <mergeCell ref="C57:K57"/>
    <mergeCell ref="C42:F42"/>
    <mergeCell ref="K20:K22"/>
    <mergeCell ref="V8:AK8"/>
    <mergeCell ref="C41:I41"/>
    <mergeCell ref="B3:L3"/>
    <mergeCell ref="K9:L9"/>
    <mergeCell ref="K10:K12"/>
    <mergeCell ref="K13:K17"/>
    <mergeCell ref="K18:K19"/>
    <mergeCell ref="K25:L25"/>
    <mergeCell ref="K32:L32"/>
    <mergeCell ref="N7:P7"/>
    <mergeCell ref="C7:F7"/>
  </mergeCells>
  <conditionalFormatting sqref="A1:A1048576">
    <cfRule type="cellIs" dxfId="0" priority="1" operator="greaterThan">
      <formula>0</formula>
    </cfRule>
  </conditionalFormatting>
  <dataValidations count="5">
    <dataValidation type="list" allowBlank="1" showInputMessage="1" showErrorMessage="1" sqref="WUG983045 HU5 RQ5 ABM5 ALI5 AVE5 BFA5 BOW5 BYS5 CIO5 CSK5 DCG5 DMC5 DVY5 EFU5 EPQ5 EZM5 FJI5 FTE5 GDA5 GMW5 GWS5 HGO5 HQK5 IAG5 IKC5 ITY5 JDU5 JNQ5 JXM5 KHI5 KRE5 LBA5 LKW5 LUS5 MEO5 MOK5 MYG5 NIC5 NRY5 OBU5 OLQ5 OVM5 PFI5 PPE5 PZA5 QIW5 QSS5 RCO5 RMK5 RWG5 SGC5 SPY5 SZU5 TJQ5 TTM5 UDI5 UNE5 UXA5 VGW5 VQS5 WAO5 WKK5 WUG5 C65541 HU65541 RQ65541 ABM65541 ALI65541 AVE65541 BFA65541 BOW65541 BYS65541 CIO65541 CSK65541 DCG65541 DMC65541 DVY65541 EFU65541 EPQ65541 EZM65541 FJI65541 FTE65541 GDA65541 GMW65541 GWS65541 HGO65541 HQK65541 IAG65541 IKC65541 ITY65541 JDU65541 JNQ65541 JXM65541 KHI65541 KRE65541 LBA65541 LKW65541 LUS65541 MEO65541 MOK65541 MYG65541 NIC65541 NRY65541 OBU65541 OLQ65541 OVM65541 PFI65541 PPE65541 PZA65541 QIW65541 QSS65541 RCO65541 RMK65541 RWG65541 SGC65541 SPY65541 SZU65541 TJQ65541 TTM65541 UDI65541 UNE65541 UXA65541 VGW65541 VQS65541 WAO65541 WKK65541 WUG65541 C131077 HU131077 RQ131077 ABM131077 ALI131077 AVE131077 BFA131077 BOW131077 BYS131077 CIO131077 CSK131077 DCG131077 DMC131077 DVY131077 EFU131077 EPQ131077 EZM131077 FJI131077 FTE131077 GDA131077 GMW131077 GWS131077 HGO131077 HQK131077 IAG131077 IKC131077 ITY131077 JDU131077 JNQ131077 JXM131077 KHI131077 KRE131077 LBA131077 LKW131077 LUS131077 MEO131077 MOK131077 MYG131077 NIC131077 NRY131077 OBU131077 OLQ131077 OVM131077 PFI131077 PPE131077 PZA131077 QIW131077 QSS131077 RCO131077 RMK131077 RWG131077 SGC131077 SPY131077 SZU131077 TJQ131077 TTM131077 UDI131077 UNE131077 UXA131077 VGW131077 VQS131077 WAO131077 WKK131077 WUG131077 C196613 HU196613 RQ196613 ABM196613 ALI196613 AVE196613 BFA196613 BOW196613 BYS196613 CIO196613 CSK196613 DCG196613 DMC196613 DVY196613 EFU196613 EPQ196613 EZM196613 FJI196613 FTE196613 GDA196613 GMW196613 GWS196613 HGO196613 HQK196613 IAG196613 IKC196613 ITY196613 JDU196613 JNQ196613 JXM196613 KHI196613 KRE196613 LBA196613 LKW196613 LUS196613 MEO196613 MOK196613 MYG196613 NIC196613 NRY196613 OBU196613 OLQ196613 OVM196613 PFI196613 PPE196613 PZA196613 QIW196613 QSS196613 RCO196613 RMK196613 RWG196613 SGC196613 SPY196613 SZU196613 TJQ196613 TTM196613 UDI196613 UNE196613 UXA196613 VGW196613 VQS196613 WAO196613 WKK196613 WUG196613 C262149 HU262149 RQ262149 ABM262149 ALI262149 AVE262149 BFA262149 BOW262149 BYS262149 CIO262149 CSK262149 DCG262149 DMC262149 DVY262149 EFU262149 EPQ262149 EZM262149 FJI262149 FTE262149 GDA262149 GMW262149 GWS262149 HGO262149 HQK262149 IAG262149 IKC262149 ITY262149 JDU262149 JNQ262149 JXM262149 KHI262149 KRE262149 LBA262149 LKW262149 LUS262149 MEO262149 MOK262149 MYG262149 NIC262149 NRY262149 OBU262149 OLQ262149 OVM262149 PFI262149 PPE262149 PZA262149 QIW262149 QSS262149 RCO262149 RMK262149 RWG262149 SGC262149 SPY262149 SZU262149 TJQ262149 TTM262149 UDI262149 UNE262149 UXA262149 VGW262149 VQS262149 WAO262149 WKK262149 WUG262149 C327685 HU327685 RQ327685 ABM327685 ALI327685 AVE327685 BFA327685 BOW327685 BYS327685 CIO327685 CSK327685 DCG327685 DMC327685 DVY327685 EFU327685 EPQ327685 EZM327685 FJI327685 FTE327685 GDA327685 GMW327685 GWS327685 HGO327685 HQK327685 IAG327685 IKC327685 ITY327685 JDU327685 JNQ327685 JXM327685 KHI327685 KRE327685 LBA327685 LKW327685 LUS327685 MEO327685 MOK327685 MYG327685 NIC327685 NRY327685 OBU327685 OLQ327685 OVM327685 PFI327685 PPE327685 PZA327685 QIW327685 QSS327685 RCO327685 RMK327685 RWG327685 SGC327685 SPY327685 SZU327685 TJQ327685 TTM327685 UDI327685 UNE327685 UXA327685 VGW327685 VQS327685 WAO327685 WKK327685 WUG327685 C393221 HU393221 RQ393221 ABM393221 ALI393221 AVE393221 BFA393221 BOW393221 BYS393221 CIO393221 CSK393221 DCG393221 DMC393221 DVY393221 EFU393221 EPQ393221 EZM393221 FJI393221 FTE393221 GDA393221 GMW393221 GWS393221 HGO393221 HQK393221 IAG393221 IKC393221 ITY393221 JDU393221 JNQ393221 JXM393221 KHI393221 KRE393221 LBA393221 LKW393221 LUS393221 MEO393221 MOK393221 MYG393221 NIC393221 NRY393221 OBU393221 OLQ393221 OVM393221 PFI393221 PPE393221 PZA393221 QIW393221 QSS393221 RCO393221 RMK393221 RWG393221 SGC393221 SPY393221 SZU393221 TJQ393221 TTM393221 UDI393221 UNE393221 UXA393221 VGW393221 VQS393221 WAO393221 WKK393221 WUG393221 C458757 HU458757 RQ458757 ABM458757 ALI458757 AVE458757 BFA458757 BOW458757 BYS458757 CIO458757 CSK458757 DCG458757 DMC458757 DVY458757 EFU458757 EPQ458757 EZM458757 FJI458757 FTE458757 GDA458757 GMW458757 GWS458757 HGO458757 HQK458757 IAG458757 IKC458757 ITY458757 JDU458757 JNQ458757 JXM458757 KHI458757 KRE458757 LBA458757 LKW458757 LUS458757 MEO458757 MOK458757 MYG458757 NIC458757 NRY458757 OBU458757 OLQ458757 OVM458757 PFI458757 PPE458757 PZA458757 QIW458757 QSS458757 RCO458757 RMK458757 RWG458757 SGC458757 SPY458757 SZU458757 TJQ458757 TTM458757 UDI458757 UNE458757 UXA458757 VGW458757 VQS458757 WAO458757 WKK458757 WUG458757 C524293 HU524293 RQ524293 ABM524293 ALI524293 AVE524293 BFA524293 BOW524293 BYS524293 CIO524293 CSK524293 DCG524293 DMC524293 DVY524293 EFU524293 EPQ524293 EZM524293 FJI524293 FTE524293 GDA524293 GMW524293 GWS524293 HGO524293 HQK524293 IAG524293 IKC524293 ITY524293 JDU524293 JNQ524293 JXM524293 KHI524293 KRE524293 LBA524293 LKW524293 LUS524293 MEO524293 MOK524293 MYG524293 NIC524293 NRY524293 OBU524293 OLQ524293 OVM524293 PFI524293 PPE524293 PZA524293 QIW524293 QSS524293 RCO524293 RMK524293 RWG524293 SGC524293 SPY524293 SZU524293 TJQ524293 TTM524293 UDI524293 UNE524293 UXA524293 VGW524293 VQS524293 WAO524293 WKK524293 WUG524293 C589829 HU589829 RQ589829 ABM589829 ALI589829 AVE589829 BFA589829 BOW589829 BYS589829 CIO589829 CSK589829 DCG589829 DMC589829 DVY589829 EFU589829 EPQ589829 EZM589829 FJI589829 FTE589829 GDA589829 GMW589829 GWS589829 HGO589829 HQK589829 IAG589829 IKC589829 ITY589829 JDU589829 JNQ589829 JXM589829 KHI589829 KRE589829 LBA589829 LKW589829 LUS589829 MEO589829 MOK589829 MYG589829 NIC589829 NRY589829 OBU589829 OLQ589829 OVM589829 PFI589829 PPE589829 PZA589829 QIW589829 QSS589829 RCO589829 RMK589829 RWG589829 SGC589829 SPY589829 SZU589829 TJQ589829 TTM589829 UDI589829 UNE589829 UXA589829 VGW589829 VQS589829 WAO589829 WKK589829 WUG589829 C655365 HU655365 RQ655365 ABM655365 ALI655365 AVE655365 BFA655365 BOW655365 BYS655365 CIO655365 CSK655365 DCG655365 DMC655365 DVY655365 EFU655365 EPQ655365 EZM655365 FJI655365 FTE655365 GDA655365 GMW655365 GWS655365 HGO655365 HQK655365 IAG655365 IKC655365 ITY655365 JDU655365 JNQ655365 JXM655365 KHI655365 KRE655365 LBA655365 LKW655365 LUS655365 MEO655365 MOK655365 MYG655365 NIC655365 NRY655365 OBU655365 OLQ655365 OVM655365 PFI655365 PPE655365 PZA655365 QIW655365 QSS655365 RCO655365 RMK655365 RWG655365 SGC655365 SPY655365 SZU655365 TJQ655365 TTM655365 UDI655365 UNE655365 UXA655365 VGW655365 VQS655365 WAO655365 WKK655365 WUG655365 C720901 HU720901 RQ720901 ABM720901 ALI720901 AVE720901 BFA720901 BOW720901 BYS720901 CIO720901 CSK720901 DCG720901 DMC720901 DVY720901 EFU720901 EPQ720901 EZM720901 FJI720901 FTE720901 GDA720901 GMW720901 GWS720901 HGO720901 HQK720901 IAG720901 IKC720901 ITY720901 JDU720901 JNQ720901 JXM720901 KHI720901 KRE720901 LBA720901 LKW720901 LUS720901 MEO720901 MOK720901 MYG720901 NIC720901 NRY720901 OBU720901 OLQ720901 OVM720901 PFI720901 PPE720901 PZA720901 QIW720901 QSS720901 RCO720901 RMK720901 RWG720901 SGC720901 SPY720901 SZU720901 TJQ720901 TTM720901 UDI720901 UNE720901 UXA720901 VGW720901 VQS720901 WAO720901 WKK720901 WUG720901 C786437 HU786437 RQ786437 ABM786437 ALI786437 AVE786437 BFA786437 BOW786437 BYS786437 CIO786437 CSK786437 DCG786437 DMC786437 DVY786437 EFU786437 EPQ786437 EZM786437 FJI786437 FTE786437 GDA786437 GMW786437 GWS786437 HGO786437 HQK786437 IAG786437 IKC786437 ITY786437 JDU786437 JNQ786437 JXM786437 KHI786437 KRE786437 LBA786437 LKW786437 LUS786437 MEO786437 MOK786437 MYG786437 NIC786437 NRY786437 OBU786437 OLQ786437 OVM786437 PFI786437 PPE786437 PZA786437 QIW786437 QSS786437 RCO786437 RMK786437 RWG786437 SGC786437 SPY786437 SZU786437 TJQ786437 TTM786437 UDI786437 UNE786437 UXA786437 VGW786437 VQS786437 WAO786437 WKK786437 WUG786437 C851973 HU851973 RQ851973 ABM851973 ALI851973 AVE851973 BFA851973 BOW851973 BYS851973 CIO851973 CSK851973 DCG851973 DMC851973 DVY851973 EFU851973 EPQ851973 EZM851973 FJI851973 FTE851973 GDA851973 GMW851973 GWS851973 HGO851973 HQK851973 IAG851973 IKC851973 ITY851973 JDU851973 JNQ851973 JXM851973 KHI851973 KRE851973 LBA851973 LKW851973 LUS851973 MEO851973 MOK851973 MYG851973 NIC851973 NRY851973 OBU851973 OLQ851973 OVM851973 PFI851973 PPE851973 PZA851973 QIW851973 QSS851973 RCO851973 RMK851973 RWG851973 SGC851973 SPY851973 SZU851973 TJQ851973 TTM851973 UDI851973 UNE851973 UXA851973 VGW851973 VQS851973 WAO851973 WKK851973 WUG851973 C917509 HU917509 RQ917509 ABM917509 ALI917509 AVE917509 BFA917509 BOW917509 BYS917509 CIO917509 CSK917509 DCG917509 DMC917509 DVY917509 EFU917509 EPQ917509 EZM917509 FJI917509 FTE917509 GDA917509 GMW917509 GWS917509 HGO917509 HQK917509 IAG917509 IKC917509 ITY917509 JDU917509 JNQ917509 JXM917509 KHI917509 KRE917509 LBA917509 LKW917509 LUS917509 MEO917509 MOK917509 MYG917509 NIC917509 NRY917509 OBU917509 OLQ917509 OVM917509 PFI917509 PPE917509 PZA917509 QIW917509 QSS917509 RCO917509 RMK917509 RWG917509 SGC917509 SPY917509 SZU917509 TJQ917509 TTM917509 UDI917509 UNE917509 UXA917509 VGW917509 VQS917509 WAO917509 WKK917509 WUG917509 C983045 HU983045 RQ983045 ABM983045 ALI983045 AVE983045 BFA983045 BOW983045 BYS983045 CIO983045 CSK983045 DCG983045 DMC983045 DVY983045 EFU983045 EPQ983045 EZM983045 FJI983045 FTE983045 GDA983045 GMW983045 GWS983045 HGO983045 HQK983045 IAG983045 IKC983045 ITY983045 JDU983045 JNQ983045 JXM983045 KHI983045 KRE983045 LBA983045 LKW983045 LUS983045 MEO983045 MOK983045 MYG983045 NIC983045 NRY983045 OBU983045 OLQ983045 OVM983045 PFI983045 PPE983045 PZA983045 QIW983045 QSS983045 RCO983045 RMK983045 RWG983045 SGC983045 SPY983045 SZU983045 TJQ983045 TTM983045 UDI983045 UNE983045 UXA983045 VGW983045 VQS983045 WAO983045 WKK983045">
      <formula1>Группа</formula1>
    </dataValidation>
    <dataValidation type="list" allowBlank="1" showInputMessage="1" showErrorMessage="1" sqref="WUG983050:WUG983090 C65546:C65586 HU65546:HU65586 RQ65546:RQ65586 ABM65546:ABM65586 ALI65546:ALI65586 AVE65546:AVE65586 BFA65546:BFA65586 BOW65546:BOW65586 BYS65546:BYS65586 CIO65546:CIO65586 CSK65546:CSK65586 DCG65546:DCG65586 DMC65546:DMC65586 DVY65546:DVY65586 EFU65546:EFU65586 EPQ65546:EPQ65586 EZM65546:EZM65586 FJI65546:FJI65586 FTE65546:FTE65586 GDA65546:GDA65586 GMW65546:GMW65586 GWS65546:GWS65586 HGO65546:HGO65586 HQK65546:HQK65586 IAG65546:IAG65586 IKC65546:IKC65586 ITY65546:ITY65586 JDU65546:JDU65586 JNQ65546:JNQ65586 JXM65546:JXM65586 KHI65546:KHI65586 KRE65546:KRE65586 LBA65546:LBA65586 LKW65546:LKW65586 LUS65546:LUS65586 MEO65546:MEO65586 MOK65546:MOK65586 MYG65546:MYG65586 NIC65546:NIC65586 NRY65546:NRY65586 OBU65546:OBU65586 OLQ65546:OLQ65586 OVM65546:OVM65586 PFI65546:PFI65586 PPE65546:PPE65586 PZA65546:PZA65586 QIW65546:QIW65586 QSS65546:QSS65586 RCO65546:RCO65586 RMK65546:RMK65586 RWG65546:RWG65586 SGC65546:SGC65586 SPY65546:SPY65586 SZU65546:SZU65586 TJQ65546:TJQ65586 TTM65546:TTM65586 UDI65546:UDI65586 UNE65546:UNE65586 UXA65546:UXA65586 VGW65546:VGW65586 VQS65546:VQS65586 WAO65546:WAO65586 WKK65546:WKK65586 WUG65546:WUG65586 C131082:C131122 HU131082:HU131122 RQ131082:RQ131122 ABM131082:ABM131122 ALI131082:ALI131122 AVE131082:AVE131122 BFA131082:BFA131122 BOW131082:BOW131122 BYS131082:BYS131122 CIO131082:CIO131122 CSK131082:CSK131122 DCG131082:DCG131122 DMC131082:DMC131122 DVY131082:DVY131122 EFU131082:EFU131122 EPQ131082:EPQ131122 EZM131082:EZM131122 FJI131082:FJI131122 FTE131082:FTE131122 GDA131082:GDA131122 GMW131082:GMW131122 GWS131082:GWS131122 HGO131082:HGO131122 HQK131082:HQK131122 IAG131082:IAG131122 IKC131082:IKC131122 ITY131082:ITY131122 JDU131082:JDU131122 JNQ131082:JNQ131122 JXM131082:JXM131122 KHI131082:KHI131122 KRE131082:KRE131122 LBA131082:LBA131122 LKW131082:LKW131122 LUS131082:LUS131122 MEO131082:MEO131122 MOK131082:MOK131122 MYG131082:MYG131122 NIC131082:NIC131122 NRY131082:NRY131122 OBU131082:OBU131122 OLQ131082:OLQ131122 OVM131082:OVM131122 PFI131082:PFI131122 PPE131082:PPE131122 PZA131082:PZA131122 QIW131082:QIW131122 QSS131082:QSS131122 RCO131082:RCO131122 RMK131082:RMK131122 RWG131082:RWG131122 SGC131082:SGC131122 SPY131082:SPY131122 SZU131082:SZU131122 TJQ131082:TJQ131122 TTM131082:TTM131122 UDI131082:UDI131122 UNE131082:UNE131122 UXA131082:UXA131122 VGW131082:VGW131122 VQS131082:VQS131122 WAO131082:WAO131122 WKK131082:WKK131122 WUG131082:WUG131122 C196618:C196658 HU196618:HU196658 RQ196618:RQ196658 ABM196618:ABM196658 ALI196618:ALI196658 AVE196618:AVE196658 BFA196618:BFA196658 BOW196618:BOW196658 BYS196618:BYS196658 CIO196618:CIO196658 CSK196618:CSK196658 DCG196618:DCG196658 DMC196618:DMC196658 DVY196618:DVY196658 EFU196618:EFU196658 EPQ196618:EPQ196658 EZM196618:EZM196658 FJI196618:FJI196658 FTE196618:FTE196658 GDA196618:GDA196658 GMW196618:GMW196658 GWS196618:GWS196658 HGO196618:HGO196658 HQK196618:HQK196658 IAG196618:IAG196658 IKC196618:IKC196658 ITY196618:ITY196658 JDU196618:JDU196658 JNQ196618:JNQ196658 JXM196618:JXM196658 KHI196618:KHI196658 KRE196618:KRE196658 LBA196618:LBA196658 LKW196618:LKW196658 LUS196618:LUS196658 MEO196618:MEO196658 MOK196618:MOK196658 MYG196618:MYG196658 NIC196618:NIC196658 NRY196618:NRY196658 OBU196618:OBU196658 OLQ196618:OLQ196658 OVM196618:OVM196658 PFI196618:PFI196658 PPE196618:PPE196658 PZA196618:PZA196658 QIW196618:QIW196658 QSS196618:QSS196658 RCO196618:RCO196658 RMK196618:RMK196658 RWG196618:RWG196658 SGC196618:SGC196658 SPY196618:SPY196658 SZU196618:SZU196658 TJQ196618:TJQ196658 TTM196618:TTM196658 UDI196618:UDI196658 UNE196618:UNE196658 UXA196618:UXA196658 VGW196618:VGW196658 VQS196618:VQS196658 WAO196618:WAO196658 WKK196618:WKK196658 WUG196618:WUG196658 C262154:C262194 HU262154:HU262194 RQ262154:RQ262194 ABM262154:ABM262194 ALI262154:ALI262194 AVE262154:AVE262194 BFA262154:BFA262194 BOW262154:BOW262194 BYS262154:BYS262194 CIO262154:CIO262194 CSK262154:CSK262194 DCG262154:DCG262194 DMC262154:DMC262194 DVY262154:DVY262194 EFU262154:EFU262194 EPQ262154:EPQ262194 EZM262154:EZM262194 FJI262154:FJI262194 FTE262154:FTE262194 GDA262154:GDA262194 GMW262154:GMW262194 GWS262154:GWS262194 HGO262154:HGO262194 HQK262154:HQK262194 IAG262154:IAG262194 IKC262154:IKC262194 ITY262154:ITY262194 JDU262154:JDU262194 JNQ262154:JNQ262194 JXM262154:JXM262194 KHI262154:KHI262194 KRE262154:KRE262194 LBA262154:LBA262194 LKW262154:LKW262194 LUS262154:LUS262194 MEO262154:MEO262194 MOK262154:MOK262194 MYG262154:MYG262194 NIC262154:NIC262194 NRY262154:NRY262194 OBU262154:OBU262194 OLQ262154:OLQ262194 OVM262154:OVM262194 PFI262154:PFI262194 PPE262154:PPE262194 PZA262154:PZA262194 QIW262154:QIW262194 QSS262154:QSS262194 RCO262154:RCO262194 RMK262154:RMK262194 RWG262154:RWG262194 SGC262154:SGC262194 SPY262154:SPY262194 SZU262154:SZU262194 TJQ262154:TJQ262194 TTM262154:TTM262194 UDI262154:UDI262194 UNE262154:UNE262194 UXA262154:UXA262194 VGW262154:VGW262194 VQS262154:VQS262194 WAO262154:WAO262194 WKK262154:WKK262194 WUG262154:WUG262194 C327690:C327730 HU327690:HU327730 RQ327690:RQ327730 ABM327690:ABM327730 ALI327690:ALI327730 AVE327690:AVE327730 BFA327690:BFA327730 BOW327690:BOW327730 BYS327690:BYS327730 CIO327690:CIO327730 CSK327690:CSK327730 DCG327690:DCG327730 DMC327690:DMC327730 DVY327690:DVY327730 EFU327690:EFU327730 EPQ327690:EPQ327730 EZM327690:EZM327730 FJI327690:FJI327730 FTE327690:FTE327730 GDA327690:GDA327730 GMW327690:GMW327730 GWS327690:GWS327730 HGO327690:HGO327730 HQK327690:HQK327730 IAG327690:IAG327730 IKC327690:IKC327730 ITY327690:ITY327730 JDU327690:JDU327730 JNQ327690:JNQ327730 JXM327690:JXM327730 KHI327690:KHI327730 KRE327690:KRE327730 LBA327690:LBA327730 LKW327690:LKW327730 LUS327690:LUS327730 MEO327690:MEO327730 MOK327690:MOK327730 MYG327690:MYG327730 NIC327690:NIC327730 NRY327690:NRY327730 OBU327690:OBU327730 OLQ327690:OLQ327730 OVM327690:OVM327730 PFI327690:PFI327730 PPE327690:PPE327730 PZA327690:PZA327730 QIW327690:QIW327730 QSS327690:QSS327730 RCO327690:RCO327730 RMK327690:RMK327730 RWG327690:RWG327730 SGC327690:SGC327730 SPY327690:SPY327730 SZU327690:SZU327730 TJQ327690:TJQ327730 TTM327690:TTM327730 UDI327690:UDI327730 UNE327690:UNE327730 UXA327690:UXA327730 VGW327690:VGW327730 VQS327690:VQS327730 WAO327690:WAO327730 WKK327690:WKK327730 WUG327690:WUG327730 C393226:C393266 HU393226:HU393266 RQ393226:RQ393266 ABM393226:ABM393266 ALI393226:ALI393266 AVE393226:AVE393266 BFA393226:BFA393266 BOW393226:BOW393266 BYS393226:BYS393266 CIO393226:CIO393266 CSK393226:CSK393266 DCG393226:DCG393266 DMC393226:DMC393266 DVY393226:DVY393266 EFU393226:EFU393266 EPQ393226:EPQ393266 EZM393226:EZM393266 FJI393226:FJI393266 FTE393226:FTE393266 GDA393226:GDA393266 GMW393226:GMW393266 GWS393226:GWS393266 HGO393226:HGO393266 HQK393226:HQK393266 IAG393226:IAG393266 IKC393226:IKC393266 ITY393226:ITY393266 JDU393226:JDU393266 JNQ393226:JNQ393266 JXM393226:JXM393266 KHI393226:KHI393266 KRE393226:KRE393266 LBA393226:LBA393266 LKW393226:LKW393266 LUS393226:LUS393266 MEO393226:MEO393266 MOK393226:MOK393266 MYG393226:MYG393266 NIC393226:NIC393266 NRY393226:NRY393266 OBU393226:OBU393266 OLQ393226:OLQ393266 OVM393226:OVM393266 PFI393226:PFI393266 PPE393226:PPE393266 PZA393226:PZA393266 QIW393226:QIW393266 QSS393226:QSS393266 RCO393226:RCO393266 RMK393226:RMK393266 RWG393226:RWG393266 SGC393226:SGC393266 SPY393226:SPY393266 SZU393226:SZU393266 TJQ393226:TJQ393266 TTM393226:TTM393266 UDI393226:UDI393266 UNE393226:UNE393266 UXA393226:UXA393266 VGW393226:VGW393266 VQS393226:VQS393266 WAO393226:WAO393266 WKK393226:WKK393266 WUG393226:WUG393266 C458762:C458802 HU458762:HU458802 RQ458762:RQ458802 ABM458762:ABM458802 ALI458762:ALI458802 AVE458762:AVE458802 BFA458762:BFA458802 BOW458762:BOW458802 BYS458762:BYS458802 CIO458762:CIO458802 CSK458762:CSK458802 DCG458762:DCG458802 DMC458762:DMC458802 DVY458762:DVY458802 EFU458762:EFU458802 EPQ458762:EPQ458802 EZM458762:EZM458802 FJI458762:FJI458802 FTE458762:FTE458802 GDA458762:GDA458802 GMW458762:GMW458802 GWS458762:GWS458802 HGO458762:HGO458802 HQK458762:HQK458802 IAG458762:IAG458802 IKC458762:IKC458802 ITY458762:ITY458802 JDU458762:JDU458802 JNQ458762:JNQ458802 JXM458762:JXM458802 KHI458762:KHI458802 KRE458762:KRE458802 LBA458762:LBA458802 LKW458762:LKW458802 LUS458762:LUS458802 MEO458762:MEO458802 MOK458762:MOK458802 MYG458762:MYG458802 NIC458762:NIC458802 NRY458762:NRY458802 OBU458762:OBU458802 OLQ458762:OLQ458802 OVM458762:OVM458802 PFI458762:PFI458802 PPE458762:PPE458802 PZA458762:PZA458802 QIW458762:QIW458802 QSS458762:QSS458802 RCO458762:RCO458802 RMK458762:RMK458802 RWG458762:RWG458802 SGC458762:SGC458802 SPY458762:SPY458802 SZU458762:SZU458802 TJQ458762:TJQ458802 TTM458762:TTM458802 UDI458762:UDI458802 UNE458762:UNE458802 UXA458762:UXA458802 VGW458762:VGW458802 VQS458762:VQS458802 WAO458762:WAO458802 WKK458762:WKK458802 WUG458762:WUG458802 C524298:C524338 HU524298:HU524338 RQ524298:RQ524338 ABM524298:ABM524338 ALI524298:ALI524338 AVE524298:AVE524338 BFA524298:BFA524338 BOW524298:BOW524338 BYS524298:BYS524338 CIO524298:CIO524338 CSK524298:CSK524338 DCG524298:DCG524338 DMC524298:DMC524338 DVY524298:DVY524338 EFU524298:EFU524338 EPQ524298:EPQ524338 EZM524298:EZM524338 FJI524298:FJI524338 FTE524298:FTE524338 GDA524298:GDA524338 GMW524298:GMW524338 GWS524298:GWS524338 HGO524298:HGO524338 HQK524298:HQK524338 IAG524298:IAG524338 IKC524298:IKC524338 ITY524298:ITY524338 JDU524298:JDU524338 JNQ524298:JNQ524338 JXM524298:JXM524338 KHI524298:KHI524338 KRE524298:KRE524338 LBA524298:LBA524338 LKW524298:LKW524338 LUS524298:LUS524338 MEO524298:MEO524338 MOK524298:MOK524338 MYG524298:MYG524338 NIC524298:NIC524338 NRY524298:NRY524338 OBU524298:OBU524338 OLQ524298:OLQ524338 OVM524298:OVM524338 PFI524298:PFI524338 PPE524298:PPE524338 PZA524298:PZA524338 QIW524298:QIW524338 QSS524298:QSS524338 RCO524298:RCO524338 RMK524298:RMK524338 RWG524298:RWG524338 SGC524298:SGC524338 SPY524298:SPY524338 SZU524298:SZU524338 TJQ524298:TJQ524338 TTM524298:TTM524338 UDI524298:UDI524338 UNE524298:UNE524338 UXA524298:UXA524338 VGW524298:VGW524338 VQS524298:VQS524338 WAO524298:WAO524338 WKK524298:WKK524338 WUG524298:WUG524338 C589834:C589874 HU589834:HU589874 RQ589834:RQ589874 ABM589834:ABM589874 ALI589834:ALI589874 AVE589834:AVE589874 BFA589834:BFA589874 BOW589834:BOW589874 BYS589834:BYS589874 CIO589834:CIO589874 CSK589834:CSK589874 DCG589834:DCG589874 DMC589834:DMC589874 DVY589834:DVY589874 EFU589834:EFU589874 EPQ589834:EPQ589874 EZM589834:EZM589874 FJI589834:FJI589874 FTE589834:FTE589874 GDA589834:GDA589874 GMW589834:GMW589874 GWS589834:GWS589874 HGO589834:HGO589874 HQK589834:HQK589874 IAG589834:IAG589874 IKC589834:IKC589874 ITY589834:ITY589874 JDU589834:JDU589874 JNQ589834:JNQ589874 JXM589834:JXM589874 KHI589834:KHI589874 KRE589834:KRE589874 LBA589834:LBA589874 LKW589834:LKW589874 LUS589834:LUS589874 MEO589834:MEO589874 MOK589834:MOK589874 MYG589834:MYG589874 NIC589834:NIC589874 NRY589834:NRY589874 OBU589834:OBU589874 OLQ589834:OLQ589874 OVM589834:OVM589874 PFI589834:PFI589874 PPE589834:PPE589874 PZA589834:PZA589874 QIW589834:QIW589874 QSS589834:QSS589874 RCO589834:RCO589874 RMK589834:RMK589874 RWG589834:RWG589874 SGC589834:SGC589874 SPY589834:SPY589874 SZU589834:SZU589874 TJQ589834:TJQ589874 TTM589834:TTM589874 UDI589834:UDI589874 UNE589834:UNE589874 UXA589834:UXA589874 VGW589834:VGW589874 VQS589834:VQS589874 WAO589834:WAO589874 WKK589834:WKK589874 WUG589834:WUG589874 C655370:C655410 HU655370:HU655410 RQ655370:RQ655410 ABM655370:ABM655410 ALI655370:ALI655410 AVE655370:AVE655410 BFA655370:BFA655410 BOW655370:BOW655410 BYS655370:BYS655410 CIO655370:CIO655410 CSK655370:CSK655410 DCG655370:DCG655410 DMC655370:DMC655410 DVY655370:DVY655410 EFU655370:EFU655410 EPQ655370:EPQ655410 EZM655370:EZM655410 FJI655370:FJI655410 FTE655370:FTE655410 GDA655370:GDA655410 GMW655370:GMW655410 GWS655370:GWS655410 HGO655370:HGO655410 HQK655370:HQK655410 IAG655370:IAG655410 IKC655370:IKC655410 ITY655370:ITY655410 JDU655370:JDU655410 JNQ655370:JNQ655410 JXM655370:JXM655410 KHI655370:KHI655410 KRE655370:KRE655410 LBA655370:LBA655410 LKW655370:LKW655410 LUS655370:LUS655410 MEO655370:MEO655410 MOK655370:MOK655410 MYG655370:MYG655410 NIC655370:NIC655410 NRY655370:NRY655410 OBU655370:OBU655410 OLQ655370:OLQ655410 OVM655370:OVM655410 PFI655370:PFI655410 PPE655370:PPE655410 PZA655370:PZA655410 QIW655370:QIW655410 QSS655370:QSS655410 RCO655370:RCO655410 RMK655370:RMK655410 RWG655370:RWG655410 SGC655370:SGC655410 SPY655370:SPY655410 SZU655370:SZU655410 TJQ655370:TJQ655410 TTM655370:TTM655410 UDI655370:UDI655410 UNE655370:UNE655410 UXA655370:UXA655410 VGW655370:VGW655410 VQS655370:VQS655410 WAO655370:WAO655410 WKK655370:WKK655410 WUG655370:WUG655410 C720906:C720946 HU720906:HU720946 RQ720906:RQ720946 ABM720906:ABM720946 ALI720906:ALI720946 AVE720906:AVE720946 BFA720906:BFA720946 BOW720906:BOW720946 BYS720906:BYS720946 CIO720906:CIO720946 CSK720906:CSK720946 DCG720906:DCG720946 DMC720906:DMC720946 DVY720906:DVY720946 EFU720906:EFU720946 EPQ720906:EPQ720946 EZM720906:EZM720946 FJI720906:FJI720946 FTE720906:FTE720946 GDA720906:GDA720946 GMW720906:GMW720946 GWS720906:GWS720946 HGO720906:HGO720946 HQK720906:HQK720946 IAG720906:IAG720946 IKC720906:IKC720946 ITY720906:ITY720946 JDU720906:JDU720946 JNQ720906:JNQ720946 JXM720906:JXM720946 KHI720906:KHI720946 KRE720906:KRE720946 LBA720906:LBA720946 LKW720906:LKW720946 LUS720906:LUS720946 MEO720906:MEO720946 MOK720906:MOK720946 MYG720906:MYG720946 NIC720906:NIC720946 NRY720906:NRY720946 OBU720906:OBU720946 OLQ720906:OLQ720946 OVM720906:OVM720946 PFI720906:PFI720946 PPE720906:PPE720946 PZA720906:PZA720946 QIW720906:QIW720946 QSS720906:QSS720946 RCO720906:RCO720946 RMK720906:RMK720946 RWG720906:RWG720946 SGC720906:SGC720946 SPY720906:SPY720946 SZU720906:SZU720946 TJQ720906:TJQ720946 TTM720906:TTM720946 UDI720906:UDI720946 UNE720906:UNE720946 UXA720906:UXA720946 VGW720906:VGW720946 VQS720906:VQS720946 WAO720906:WAO720946 WKK720906:WKK720946 WUG720906:WUG720946 C786442:C786482 HU786442:HU786482 RQ786442:RQ786482 ABM786442:ABM786482 ALI786442:ALI786482 AVE786442:AVE786482 BFA786442:BFA786482 BOW786442:BOW786482 BYS786442:BYS786482 CIO786442:CIO786482 CSK786442:CSK786482 DCG786442:DCG786482 DMC786442:DMC786482 DVY786442:DVY786482 EFU786442:EFU786482 EPQ786442:EPQ786482 EZM786442:EZM786482 FJI786442:FJI786482 FTE786442:FTE786482 GDA786442:GDA786482 GMW786442:GMW786482 GWS786442:GWS786482 HGO786442:HGO786482 HQK786442:HQK786482 IAG786442:IAG786482 IKC786442:IKC786482 ITY786442:ITY786482 JDU786442:JDU786482 JNQ786442:JNQ786482 JXM786442:JXM786482 KHI786442:KHI786482 KRE786442:KRE786482 LBA786442:LBA786482 LKW786442:LKW786482 LUS786442:LUS786482 MEO786442:MEO786482 MOK786442:MOK786482 MYG786442:MYG786482 NIC786442:NIC786482 NRY786442:NRY786482 OBU786442:OBU786482 OLQ786442:OLQ786482 OVM786442:OVM786482 PFI786442:PFI786482 PPE786442:PPE786482 PZA786442:PZA786482 QIW786442:QIW786482 QSS786442:QSS786482 RCO786442:RCO786482 RMK786442:RMK786482 RWG786442:RWG786482 SGC786442:SGC786482 SPY786442:SPY786482 SZU786442:SZU786482 TJQ786442:TJQ786482 TTM786442:TTM786482 UDI786442:UDI786482 UNE786442:UNE786482 UXA786442:UXA786482 VGW786442:VGW786482 VQS786442:VQS786482 WAO786442:WAO786482 WKK786442:WKK786482 WUG786442:WUG786482 C851978:C852018 HU851978:HU852018 RQ851978:RQ852018 ABM851978:ABM852018 ALI851978:ALI852018 AVE851978:AVE852018 BFA851978:BFA852018 BOW851978:BOW852018 BYS851978:BYS852018 CIO851978:CIO852018 CSK851978:CSK852018 DCG851978:DCG852018 DMC851978:DMC852018 DVY851978:DVY852018 EFU851978:EFU852018 EPQ851978:EPQ852018 EZM851978:EZM852018 FJI851978:FJI852018 FTE851978:FTE852018 GDA851978:GDA852018 GMW851978:GMW852018 GWS851978:GWS852018 HGO851978:HGO852018 HQK851978:HQK852018 IAG851978:IAG852018 IKC851978:IKC852018 ITY851978:ITY852018 JDU851978:JDU852018 JNQ851978:JNQ852018 JXM851978:JXM852018 KHI851978:KHI852018 KRE851978:KRE852018 LBA851978:LBA852018 LKW851978:LKW852018 LUS851978:LUS852018 MEO851978:MEO852018 MOK851978:MOK852018 MYG851978:MYG852018 NIC851978:NIC852018 NRY851978:NRY852018 OBU851978:OBU852018 OLQ851978:OLQ852018 OVM851978:OVM852018 PFI851978:PFI852018 PPE851978:PPE852018 PZA851978:PZA852018 QIW851978:QIW852018 QSS851978:QSS852018 RCO851978:RCO852018 RMK851978:RMK852018 RWG851978:RWG852018 SGC851978:SGC852018 SPY851978:SPY852018 SZU851978:SZU852018 TJQ851978:TJQ852018 TTM851978:TTM852018 UDI851978:UDI852018 UNE851978:UNE852018 UXA851978:UXA852018 VGW851978:VGW852018 VQS851978:VQS852018 WAO851978:WAO852018 WKK851978:WKK852018 WUG851978:WUG852018 C917514:C917554 HU917514:HU917554 RQ917514:RQ917554 ABM917514:ABM917554 ALI917514:ALI917554 AVE917514:AVE917554 BFA917514:BFA917554 BOW917514:BOW917554 BYS917514:BYS917554 CIO917514:CIO917554 CSK917514:CSK917554 DCG917514:DCG917554 DMC917514:DMC917554 DVY917514:DVY917554 EFU917514:EFU917554 EPQ917514:EPQ917554 EZM917514:EZM917554 FJI917514:FJI917554 FTE917514:FTE917554 GDA917514:GDA917554 GMW917514:GMW917554 GWS917514:GWS917554 HGO917514:HGO917554 HQK917514:HQK917554 IAG917514:IAG917554 IKC917514:IKC917554 ITY917514:ITY917554 JDU917514:JDU917554 JNQ917514:JNQ917554 JXM917514:JXM917554 KHI917514:KHI917554 KRE917514:KRE917554 LBA917514:LBA917554 LKW917514:LKW917554 LUS917514:LUS917554 MEO917514:MEO917554 MOK917514:MOK917554 MYG917514:MYG917554 NIC917514:NIC917554 NRY917514:NRY917554 OBU917514:OBU917554 OLQ917514:OLQ917554 OVM917514:OVM917554 PFI917514:PFI917554 PPE917514:PPE917554 PZA917514:PZA917554 QIW917514:QIW917554 QSS917514:QSS917554 RCO917514:RCO917554 RMK917514:RMK917554 RWG917514:RWG917554 SGC917514:SGC917554 SPY917514:SPY917554 SZU917514:SZU917554 TJQ917514:TJQ917554 TTM917514:TTM917554 UDI917514:UDI917554 UNE917514:UNE917554 UXA917514:UXA917554 VGW917514:VGW917554 VQS917514:VQS917554 WAO917514:WAO917554 WKK917514:WKK917554 WUG917514:WUG917554 C983050:C983090 HU983050:HU983090 RQ983050:RQ983090 ABM983050:ABM983090 ALI983050:ALI983090 AVE983050:AVE983090 BFA983050:BFA983090 BOW983050:BOW983090 BYS983050:BYS983090 CIO983050:CIO983090 CSK983050:CSK983090 DCG983050:DCG983090 DMC983050:DMC983090 DVY983050:DVY983090 EFU983050:EFU983090 EPQ983050:EPQ983090 EZM983050:EZM983090 FJI983050:FJI983090 FTE983050:FTE983090 GDA983050:GDA983090 GMW983050:GMW983090 GWS983050:GWS983090 HGO983050:HGO983090 HQK983050:HQK983090 IAG983050:IAG983090 IKC983050:IKC983090 ITY983050:ITY983090 JDU983050:JDU983090 JNQ983050:JNQ983090 JXM983050:JXM983090 KHI983050:KHI983090 KRE983050:KRE983090 LBA983050:LBA983090 LKW983050:LKW983090 LUS983050:LUS983090 MEO983050:MEO983090 MOK983050:MOK983090 MYG983050:MYG983090 NIC983050:NIC983090 NRY983050:NRY983090 OBU983050:OBU983090 OLQ983050:OLQ983090 OVM983050:OVM983090 PFI983050:PFI983090 PPE983050:PPE983090 PZA983050:PZA983090 QIW983050:QIW983090 QSS983050:QSS983090 RCO983050:RCO983090 RMK983050:RMK983090 RWG983050:RWG983090 SGC983050:SGC983090 SPY983050:SPY983090 SZU983050:SZU983090 TJQ983050:TJQ983090 TTM983050:TTM983090 UDI983050:UDI983090 UNE983050:UNE983090 UXA983050:UXA983090 VGW983050:VGW983090 VQS983050:VQS983090 WAO983050:WAO983090 WKK983050:WKK983090 C40 WUG10:WUG40 WKK10:WKK40 WAO10:WAO40 VQS10:VQS40 VGW10:VGW40 UXA10:UXA40 UNE10:UNE40 UDI10:UDI40 TTM10:TTM40 TJQ10:TJQ40 SZU10:SZU40 SPY10:SPY40 SGC10:SGC40 RWG10:RWG40 RMK10:RMK40 RCO10:RCO40 QSS10:QSS40 QIW10:QIW40 PZA10:PZA40 PPE10:PPE40 PFI10:PFI40 OVM10:OVM40 OLQ10:OLQ40 OBU10:OBU40 NRY10:NRY40 NIC10:NIC40 MYG10:MYG40 MOK10:MOK40 MEO10:MEO40 LUS10:LUS40 LKW10:LKW40 LBA10:LBA40 KRE10:KRE40 KHI10:KHI40 JXM10:JXM40 JNQ10:JNQ40 JDU10:JDU40 ITY10:ITY40 IKC10:IKC40 IAG10:IAG40 HQK10:HQK40 HGO10:HGO40 GWS10:GWS40 GMW10:GMW40 GDA10:GDA40 FTE10:FTE40 FJI10:FJI40 EZM10:EZM40 EPQ10:EPQ40 EFU10:EFU40 DVY10:DVY40 DMC10:DMC40 DCG10:DCG40 CSK10:CSK40 CIO10:CIO40 BYS10:BYS40 BOW10:BOW40 BFA10:BFA40 AVE10:AVE40 ALI10:ALI40 ABM10:ABM40 RQ10:RQ40 HU10:HU40">
      <formula1>Типфиленки</formula1>
    </dataValidation>
    <dataValidation type="list" allowBlank="1" showInputMessage="1" showErrorMessage="1" sqref="C9 HU9 RQ9 ABM9 ALI9 AVE9 BFA9 BOW9 BYS9 CIO9 CSK9 DCG9 DMC9 DVY9 EFU9 EPQ9 EZM9 FJI9 FTE9 GDA9 GMW9 GWS9 HGO9 HQK9 IAG9 IKC9 ITY9 JDU9 JNQ9 JXM9 KHI9 KRE9 LBA9 LKW9 LUS9 MEO9 MOK9 MYG9 NIC9 NRY9 OBU9 OLQ9 OVM9 PFI9 PPE9 PZA9 QIW9 QSS9 RCO9 RMK9 RWG9 SGC9 SPY9 SZU9 TJQ9 TTM9 UDI9 UNE9 UXA9 VGW9 VQS9 WAO9 WKK9 WUG9 C65545 HU65545 RQ65545 ABM65545 ALI65545 AVE65545 BFA65545 BOW65545 BYS65545 CIO65545 CSK65545 DCG65545 DMC65545 DVY65545 EFU65545 EPQ65545 EZM65545 FJI65545 FTE65545 GDA65545 GMW65545 GWS65545 HGO65545 HQK65545 IAG65545 IKC65545 ITY65545 JDU65545 JNQ65545 JXM65545 KHI65545 KRE65545 LBA65545 LKW65545 LUS65545 MEO65545 MOK65545 MYG65545 NIC65545 NRY65545 OBU65545 OLQ65545 OVM65545 PFI65545 PPE65545 PZA65545 QIW65545 QSS65545 RCO65545 RMK65545 RWG65545 SGC65545 SPY65545 SZU65545 TJQ65545 TTM65545 UDI65545 UNE65545 UXA65545 VGW65545 VQS65545 WAO65545 WKK65545 WUG65545 C131081 HU131081 RQ131081 ABM131081 ALI131081 AVE131081 BFA131081 BOW131081 BYS131081 CIO131081 CSK131081 DCG131081 DMC131081 DVY131081 EFU131081 EPQ131081 EZM131081 FJI131081 FTE131081 GDA131081 GMW131081 GWS131081 HGO131081 HQK131081 IAG131081 IKC131081 ITY131081 JDU131081 JNQ131081 JXM131081 KHI131081 KRE131081 LBA131081 LKW131081 LUS131081 MEO131081 MOK131081 MYG131081 NIC131081 NRY131081 OBU131081 OLQ131081 OVM131081 PFI131081 PPE131081 PZA131081 QIW131081 QSS131081 RCO131081 RMK131081 RWG131081 SGC131081 SPY131081 SZU131081 TJQ131081 TTM131081 UDI131081 UNE131081 UXA131081 VGW131081 VQS131081 WAO131081 WKK131081 WUG131081 C196617 HU196617 RQ196617 ABM196617 ALI196617 AVE196617 BFA196617 BOW196617 BYS196617 CIO196617 CSK196617 DCG196617 DMC196617 DVY196617 EFU196617 EPQ196617 EZM196617 FJI196617 FTE196617 GDA196617 GMW196617 GWS196617 HGO196617 HQK196617 IAG196617 IKC196617 ITY196617 JDU196617 JNQ196617 JXM196617 KHI196617 KRE196617 LBA196617 LKW196617 LUS196617 MEO196617 MOK196617 MYG196617 NIC196617 NRY196617 OBU196617 OLQ196617 OVM196617 PFI196617 PPE196617 PZA196617 QIW196617 QSS196617 RCO196617 RMK196617 RWG196617 SGC196617 SPY196617 SZU196617 TJQ196617 TTM196617 UDI196617 UNE196617 UXA196617 VGW196617 VQS196617 WAO196617 WKK196617 WUG196617 C262153 HU262153 RQ262153 ABM262153 ALI262153 AVE262153 BFA262153 BOW262153 BYS262153 CIO262153 CSK262153 DCG262153 DMC262153 DVY262153 EFU262153 EPQ262153 EZM262153 FJI262153 FTE262153 GDA262153 GMW262153 GWS262153 HGO262153 HQK262153 IAG262153 IKC262153 ITY262153 JDU262153 JNQ262153 JXM262153 KHI262153 KRE262153 LBA262153 LKW262153 LUS262153 MEO262153 MOK262153 MYG262153 NIC262153 NRY262153 OBU262153 OLQ262153 OVM262153 PFI262153 PPE262153 PZA262153 QIW262153 QSS262153 RCO262153 RMK262153 RWG262153 SGC262153 SPY262153 SZU262153 TJQ262153 TTM262153 UDI262153 UNE262153 UXA262153 VGW262153 VQS262153 WAO262153 WKK262153 WUG262153 C327689 HU327689 RQ327689 ABM327689 ALI327689 AVE327689 BFA327689 BOW327689 BYS327689 CIO327689 CSK327689 DCG327689 DMC327689 DVY327689 EFU327689 EPQ327689 EZM327689 FJI327689 FTE327689 GDA327689 GMW327689 GWS327689 HGO327689 HQK327689 IAG327689 IKC327689 ITY327689 JDU327689 JNQ327689 JXM327689 KHI327689 KRE327689 LBA327689 LKW327689 LUS327689 MEO327689 MOK327689 MYG327689 NIC327689 NRY327689 OBU327689 OLQ327689 OVM327689 PFI327689 PPE327689 PZA327689 QIW327689 QSS327689 RCO327689 RMK327689 RWG327689 SGC327689 SPY327689 SZU327689 TJQ327689 TTM327689 UDI327689 UNE327689 UXA327689 VGW327689 VQS327689 WAO327689 WKK327689 WUG327689 C393225 HU393225 RQ393225 ABM393225 ALI393225 AVE393225 BFA393225 BOW393225 BYS393225 CIO393225 CSK393225 DCG393225 DMC393225 DVY393225 EFU393225 EPQ393225 EZM393225 FJI393225 FTE393225 GDA393225 GMW393225 GWS393225 HGO393225 HQK393225 IAG393225 IKC393225 ITY393225 JDU393225 JNQ393225 JXM393225 KHI393225 KRE393225 LBA393225 LKW393225 LUS393225 MEO393225 MOK393225 MYG393225 NIC393225 NRY393225 OBU393225 OLQ393225 OVM393225 PFI393225 PPE393225 PZA393225 QIW393225 QSS393225 RCO393225 RMK393225 RWG393225 SGC393225 SPY393225 SZU393225 TJQ393225 TTM393225 UDI393225 UNE393225 UXA393225 VGW393225 VQS393225 WAO393225 WKK393225 WUG393225 C458761 HU458761 RQ458761 ABM458761 ALI458761 AVE458761 BFA458761 BOW458761 BYS458761 CIO458761 CSK458761 DCG458761 DMC458761 DVY458761 EFU458761 EPQ458761 EZM458761 FJI458761 FTE458761 GDA458761 GMW458761 GWS458761 HGO458761 HQK458761 IAG458761 IKC458761 ITY458761 JDU458761 JNQ458761 JXM458761 KHI458761 KRE458761 LBA458761 LKW458761 LUS458761 MEO458761 MOK458761 MYG458761 NIC458761 NRY458761 OBU458761 OLQ458761 OVM458761 PFI458761 PPE458761 PZA458761 QIW458761 QSS458761 RCO458761 RMK458761 RWG458761 SGC458761 SPY458761 SZU458761 TJQ458761 TTM458761 UDI458761 UNE458761 UXA458761 VGW458761 VQS458761 WAO458761 WKK458761 WUG458761 C524297 HU524297 RQ524297 ABM524297 ALI524297 AVE524297 BFA524297 BOW524297 BYS524297 CIO524297 CSK524297 DCG524297 DMC524297 DVY524297 EFU524297 EPQ524297 EZM524297 FJI524297 FTE524297 GDA524297 GMW524297 GWS524297 HGO524297 HQK524297 IAG524297 IKC524297 ITY524297 JDU524297 JNQ524297 JXM524297 KHI524297 KRE524297 LBA524297 LKW524297 LUS524297 MEO524297 MOK524297 MYG524297 NIC524297 NRY524297 OBU524297 OLQ524297 OVM524297 PFI524297 PPE524297 PZA524297 QIW524297 QSS524297 RCO524297 RMK524297 RWG524297 SGC524297 SPY524297 SZU524297 TJQ524297 TTM524297 UDI524297 UNE524297 UXA524297 VGW524297 VQS524297 WAO524297 WKK524297 WUG524297 C589833 HU589833 RQ589833 ABM589833 ALI589833 AVE589833 BFA589833 BOW589833 BYS589833 CIO589833 CSK589833 DCG589833 DMC589833 DVY589833 EFU589833 EPQ589833 EZM589833 FJI589833 FTE589833 GDA589833 GMW589833 GWS589833 HGO589833 HQK589833 IAG589833 IKC589833 ITY589833 JDU589833 JNQ589833 JXM589833 KHI589833 KRE589833 LBA589833 LKW589833 LUS589833 MEO589833 MOK589833 MYG589833 NIC589833 NRY589833 OBU589833 OLQ589833 OVM589833 PFI589833 PPE589833 PZA589833 QIW589833 QSS589833 RCO589833 RMK589833 RWG589833 SGC589833 SPY589833 SZU589833 TJQ589833 TTM589833 UDI589833 UNE589833 UXA589833 VGW589833 VQS589833 WAO589833 WKK589833 WUG589833 C655369 HU655369 RQ655369 ABM655369 ALI655369 AVE655369 BFA655369 BOW655369 BYS655369 CIO655369 CSK655369 DCG655369 DMC655369 DVY655369 EFU655369 EPQ655369 EZM655369 FJI655369 FTE655369 GDA655369 GMW655369 GWS655369 HGO655369 HQK655369 IAG655369 IKC655369 ITY655369 JDU655369 JNQ655369 JXM655369 KHI655369 KRE655369 LBA655369 LKW655369 LUS655369 MEO655369 MOK655369 MYG655369 NIC655369 NRY655369 OBU655369 OLQ655369 OVM655369 PFI655369 PPE655369 PZA655369 QIW655369 QSS655369 RCO655369 RMK655369 RWG655369 SGC655369 SPY655369 SZU655369 TJQ655369 TTM655369 UDI655369 UNE655369 UXA655369 VGW655369 VQS655369 WAO655369 WKK655369 WUG655369 C720905 HU720905 RQ720905 ABM720905 ALI720905 AVE720905 BFA720905 BOW720905 BYS720905 CIO720905 CSK720905 DCG720905 DMC720905 DVY720905 EFU720905 EPQ720905 EZM720905 FJI720905 FTE720905 GDA720905 GMW720905 GWS720905 HGO720905 HQK720905 IAG720905 IKC720905 ITY720905 JDU720905 JNQ720905 JXM720905 KHI720905 KRE720905 LBA720905 LKW720905 LUS720905 MEO720905 MOK720905 MYG720905 NIC720905 NRY720905 OBU720905 OLQ720905 OVM720905 PFI720905 PPE720905 PZA720905 QIW720905 QSS720905 RCO720905 RMK720905 RWG720905 SGC720905 SPY720905 SZU720905 TJQ720905 TTM720905 UDI720905 UNE720905 UXA720905 VGW720905 VQS720905 WAO720905 WKK720905 WUG720905 C786441 HU786441 RQ786441 ABM786441 ALI786441 AVE786441 BFA786441 BOW786441 BYS786441 CIO786441 CSK786441 DCG786441 DMC786441 DVY786441 EFU786441 EPQ786441 EZM786441 FJI786441 FTE786441 GDA786441 GMW786441 GWS786441 HGO786441 HQK786441 IAG786441 IKC786441 ITY786441 JDU786441 JNQ786441 JXM786441 KHI786441 KRE786441 LBA786441 LKW786441 LUS786441 MEO786441 MOK786441 MYG786441 NIC786441 NRY786441 OBU786441 OLQ786441 OVM786441 PFI786441 PPE786441 PZA786441 QIW786441 QSS786441 RCO786441 RMK786441 RWG786441 SGC786441 SPY786441 SZU786441 TJQ786441 TTM786441 UDI786441 UNE786441 UXA786441 VGW786441 VQS786441 WAO786441 WKK786441 WUG786441 C851977 HU851977 RQ851977 ABM851977 ALI851977 AVE851977 BFA851977 BOW851977 BYS851977 CIO851977 CSK851977 DCG851977 DMC851977 DVY851977 EFU851977 EPQ851977 EZM851977 FJI851977 FTE851977 GDA851977 GMW851977 GWS851977 HGO851977 HQK851977 IAG851977 IKC851977 ITY851977 JDU851977 JNQ851977 JXM851977 KHI851977 KRE851977 LBA851977 LKW851977 LUS851977 MEO851977 MOK851977 MYG851977 NIC851977 NRY851977 OBU851977 OLQ851977 OVM851977 PFI851977 PPE851977 PZA851977 QIW851977 QSS851977 RCO851977 RMK851977 RWG851977 SGC851977 SPY851977 SZU851977 TJQ851977 TTM851977 UDI851977 UNE851977 UXA851977 VGW851977 VQS851977 WAO851977 WKK851977 WUG851977 C917513 HU917513 RQ917513 ABM917513 ALI917513 AVE917513 BFA917513 BOW917513 BYS917513 CIO917513 CSK917513 DCG917513 DMC917513 DVY917513 EFU917513 EPQ917513 EZM917513 FJI917513 FTE917513 GDA917513 GMW917513 GWS917513 HGO917513 HQK917513 IAG917513 IKC917513 ITY917513 JDU917513 JNQ917513 JXM917513 KHI917513 KRE917513 LBA917513 LKW917513 LUS917513 MEO917513 MOK917513 MYG917513 NIC917513 NRY917513 OBU917513 OLQ917513 OVM917513 PFI917513 PPE917513 PZA917513 QIW917513 QSS917513 RCO917513 RMK917513 RWG917513 SGC917513 SPY917513 SZU917513 TJQ917513 TTM917513 UDI917513 UNE917513 UXA917513 VGW917513 VQS917513 WAO917513 WKK917513 WUG917513 C983049 HU983049 RQ983049 ABM983049 ALI983049 AVE983049 BFA983049 BOW983049 BYS983049 CIO983049 CSK983049 DCG983049 DMC983049 DVY983049 EFU983049 EPQ983049 EZM983049 FJI983049 FTE983049 GDA983049 GMW983049 GWS983049 HGO983049 HQK983049 IAG983049 IKC983049 ITY983049 JDU983049 JNQ983049 JXM983049 KHI983049 KRE983049 LBA983049 LKW983049 LUS983049 MEO983049 MOK983049 MYG983049 NIC983049 NRY983049 OBU983049 OLQ983049 OVM983049 PFI983049 PPE983049 PZA983049 QIW983049 QSS983049 RCO983049 RMK983049 RWG983049 SGC983049 SPY983049 SZU983049 TJQ983049 TTM983049 UDI983049 UNE983049 UXA983049 VGW983049 VQS983049 WAO983049 WKK983049 WUG983049">
      <formula1>"типфиленки"</formula1>
    </dataValidation>
    <dataValidation type="list" allowBlank="1" showInputMessage="1" showErrorMessage="1" sqref="C10:C39">
      <formula1>$R$11:$R$15</formula1>
    </dataValidation>
    <dataValidation type="list" allowBlank="1" showInputMessage="1" showErrorMessage="1" sqref="G10:G39">
      <formula1>$L$10:$L$24</formula1>
    </dataValidation>
  </dataValidations>
  <pageMargins left="0.25" right="0.25" top="0.75" bottom="0.75" header="0.3" footer="0.3"/>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96"/>
  <sheetViews>
    <sheetView workbookViewId="0">
      <selection activeCell="AF14" sqref="AF14"/>
    </sheetView>
  </sheetViews>
  <sheetFormatPr defaultRowHeight="15" x14ac:dyDescent="0.25"/>
  <cols>
    <col min="1" max="1" width="9.140625" style="2" customWidth="1"/>
    <col min="2" max="2" width="12.5703125" style="2" customWidth="1"/>
    <col min="3" max="3" width="14.5703125" style="2" customWidth="1"/>
    <col min="4" max="5" width="9.140625" style="2" customWidth="1"/>
    <col min="6" max="7" width="11.5703125" style="2" customWidth="1"/>
    <col min="8" max="8" width="11.28515625" style="2" customWidth="1"/>
    <col min="9" max="9" width="7.42578125" style="2" customWidth="1"/>
    <col min="10" max="10" width="8.28515625" style="2" customWidth="1"/>
    <col min="11" max="11" width="11.7109375" style="2" customWidth="1"/>
    <col min="12" max="16" width="9.140625" style="2" customWidth="1"/>
    <col min="17" max="17" width="5.85546875" style="2" customWidth="1"/>
    <col min="18" max="18" width="9.140625" style="2" customWidth="1"/>
    <col min="19" max="19" width="10" style="2" customWidth="1"/>
    <col min="20" max="20" width="9.140625" style="2" customWidth="1"/>
    <col min="21" max="24" width="10.5703125" style="2" customWidth="1"/>
    <col min="25" max="25" width="9" style="2" customWidth="1"/>
    <col min="26" max="26" width="11.85546875" style="2" customWidth="1"/>
    <col min="27" max="29" width="9" style="2" customWidth="1"/>
    <col min="30" max="30" width="13.42578125" style="2" customWidth="1"/>
    <col min="31" max="31" width="9" style="2" customWidth="1"/>
    <col min="32" max="32" width="15.5703125" style="2" customWidth="1"/>
    <col min="33" max="34" width="11.7109375" style="2" customWidth="1"/>
    <col min="35" max="35" width="10.42578125" style="2" customWidth="1"/>
    <col min="36" max="36" width="9.140625" style="2" customWidth="1"/>
    <col min="37" max="40" width="21" style="2" customWidth="1"/>
    <col min="41" max="41" width="13" style="1" customWidth="1"/>
    <col min="42" max="42" width="9.140625" style="110" customWidth="1"/>
    <col min="43" max="43" width="21.42578125" style="2" customWidth="1"/>
    <col min="44" max="46" width="9.140625" style="2" customWidth="1"/>
    <col min="47" max="47" width="39.85546875" style="2" customWidth="1"/>
    <col min="48" max="48" width="19.28515625" style="2" customWidth="1"/>
    <col min="49" max="49" width="5.5703125" style="2" customWidth="1"/>
    <col min="50" max="50" width="35.7109375" style="2" customWidth="1"/>
    <col min="51" max="51" width="21.140625" style="2" customWidth="1"/>
    <col min="52" max="16384" width="9.140625" style="2"/>
  </cols>
  <sheetData>
    <row r="1" spans="1:51" s="3" customFormat="1" ht="15" customHeight="1" thickBot="1" x14ac:dyDescent="0.3">
      <c r="A1" s="263" t="s">
        <v>35</v>
      </c>
      <c r="B1" s="263"/>
      <c r="C1" s="263"/>
      <c r="D1" s="263"/>
      <c r="E1" s="263"/>
      <c r="F1" s="263"/>
      <c r="G1" s="263"/>
      <c r="H1" s="263"/>
      <c r="I1" s="4"/>
      <c r="J1" s="5"/>
      <c r="K1" s="5"/>
      <c r="L1" s="5"/>
      <c r="M1" s="5"/>
      <c r="N1" s="5"/>
      <c r="O1" s="5"/>
      <c r="Q1" s="282"/>
      <c r="R1" s="282"/>
      <c r="S1" s="282"/>
      <c r="T1" s="282"/>
      <c r="U1" s="282"/>
      <c r="V1" s="6"/>
      <c r="W1" s="6"/>
      <c r="X1" s="6"/>
      <c r="Y1" s="7"/>
      <c r="AB1" s="7"/>
      <c r="AC1" s="7"/>
      <c r="AD1" s="7"/>
      <c r="AE1" s="7"/>
      <c r="AG1" s="277" t="s">
        <v>7</v>
      </c>
      <c r="AH1" s="277"/>
      <c r="AI1" s="277"/>
      <c r="AJ1" s="277"/>
      <c r="AK1" s="278" t="s">
        <v>48</v>
      </c>
      <c r="AL1" s="279"/>
      <c r="AM1" s="279"/>
      <c r="AN1" s="279"/>
      <c r="AO1" s="68"/>
      <c r="AP1" s="106"/>
    </row>
    <row r="2" spans="1:51" s="3" customFormat="1" ht="27.75" customHeight="1" thickBot="1" x14ac:dyDescent="0.3">
      <c r="A2" s="263"/>
      <c r="B2" s="263"/>
      <c r="C2" s="263"/>
      <c r="D2" s="263"/>
      <c r="E2" s="263"/>
      <c r="F2" s="263"/>
      <c r="G2" s="263"/>
      <c r="H2" s="263"/>
      <c r="I2" s="4"/>
      <c r="J2" s="280" t="s">
        <v>22</v>
      </c>
      <c r="K2" s="280"/>
      <c r="L2" s="280"/>
      <c r="M2" s="6"/>
      <c r="N2" s="6"/>
      <c r="O2" s="6"/>
      <c r="Q2" s="28" t="s">
        <v>5</v>
      </c>
      <c r="R2" s="28" t="s">
        <v>2</v>
      </c>
      <c r="S2" s="28" t="s">
        <v>3</v>
      </c>
      <c r="T2" s="28" t="s">
        <v>6</v>
      </c>
      <c r="U2" s="29" t="s">
        <v>11</v>
      </c>
      <c r="V2" s="29" t="s">
        <v>25</v>
      </c>
      <c r="W2" s="29" t="s">
        <v>37</v>
      </c>
      <c r="X2" s="29" t="s">
        <v>41</v>
      </c>
      <c r="Y2" s="30" t="s">
        <v>20</v>
      </c>
      <c r="Z2" s="29"/>
      <c r="AA2" s="28" t="s">
        <v>2</v>
      </c>
      <c r="AB2" s="28" t="s">
        <v>3</v>
      </c>
      <c r="AC2" s="30" t="s">
        <v>0</v>
      </c>
      <c r="AD2" s="30" t="s">
        <v>42</v>
      </c>
      <c r="AE2" s="30" t="s">
        <v>18</v>
      </c>
      <c r="AF2" s="29" t="s">
        <v>19</v>
      </c>
      <c r="AG2" s="29" t="s">
        <v>8</v>
      </c>
      <c r="AH2" s="29" t="s">
        <v>9</v>
      </c>
      <c r="AI2" s="29" t="s">
        <v>10</v>
      </c>
      <c r="AJ2" s="36" t="s">
        <v>16</v>
      </c>
      <c r="AK2" s="43" t="s">
        <v>2</v>
      </c>
      <c r="AL2" s="44" t="s">
        <v>2</v>
      </c>
      <c r="AM2" s="44" t="s">
        <v>3</v>
      </c>
      <c r="AN2" s="46" t="s">
        <v>3</v>
      </c>
      <c r="AO2" s="49" t="s">
        <v>50</v>
      </c>
      <c r="AP2" s="106"/>
      <c r="AU2" s="26" t="s">
        <v>43</v>
      </c>
    </row>
    <row r="3" spans="1:51" s="3" customFormat="1" ht="15.75" thickBot="1" x14ac:dyDescent="0.3">
      <c r="A3" s="9" t="s">
        <v>88</v>
      </c>
      <c r="B3" s="70"/>
      <c r="C3" s="9"/>
      <c r="D3" s="9"/>
      <c r="E3" s="9"/>
      <c r="F3" s="9"/>
      <c r="G3" s="9"/>
      <c r="H3" s="9"/>
      <c r="I3" s="9"/>
      <c r="J3" s="69">
        <v>1</v>
      </c>
      <c r="K3" s="10" t="s">
        <v>21</v>
      </c>
      <c r="L3" s="89">
        <f>SUM(AG3:AG92)</f>
        <v>10.926</v>
      </c>
      <c r="M3" s="11"/>
      <c r="N3" s="2" t="s">
        <v>26</v>
      </c>
      <c r="O3" s="2"/>
      <c r="P3" s="2"/>
      <c r="Q3" s="249">
        <v>1</v>
      </c>
      <c r="R3" s="252">
        <f>Бланк!B14</f>
        <v>450</v>
      </c>
      <c r="S3" s="252">
        <f>Бланк!C14</f>
        <v>356</v>
      </c>
      <c r="T3" s="252">
        <f>Бланк!D14</f>
        <v>1</v>
      </c>
      <c r="U3" s="252" t="str">
        <f>Бланк!E14</f>
        <v>5-ти элем</v>
      </c>
      <c r="V3" s="252">
        <f>IF(E14="Гладкий",0,(1*D14))</f>
        <v>1</v>
      </c>
      <c r="W3" s="252">
        <f>Бланк!F14</f>
        <v>18</v>
      </c>
      <c r="X3" s="252">
        <f>Бланк!G14</f>
        <v>8</v>
      </c>
      <c r="Y3" s="31">
        <f>W3</f>
        <v>18</v>
      </c>
      <c r="Z3" s="32" t="s">
        <v>14</v>
      </c>
      <c r="AA3" s="31">
        <f>R3</f>
        <v>450</v>
      </c>
      <c r="AB3" s="31">
        <f>IF(U3="Гладкий",S3,164)</f>
        <v>164</v>
      </c>
      <c r="AC3" s="31">
        <f>IF(AA3&gt;0,T3,0)</f>
        <v>1</v>
      </c>
      <c r="AD3" s="31" t="str">
        <f>H14</f>
        <v>LM63 Matrix</v>
      </c>
      <c r="AE3" s="258">
        <f>IF(U3="Гладкий",0,((R3+S3)*2*T3/1000))</f>
        <v>1.6120000000000001</v>
      </c>
      <c r="AF3" s="98">
        <f>IF(U3="Гладкий",((AA3+AB3)*2*AC3/1000),(AA3*2*AC3/1000))</f>
        <v>0.9</v>
      </c>
      <c r="AG3" s="99">
        <f>IF(U3="5-ти элем",((AA3+AB3)*2+AA3)*AC3/1000,IF(U3="Витрина",((AA3+AB3)*2+AA3)*AC3/1000,IF(U3="3-х элем",((AA3+AB3)*2+AA3)*AC3/1000,IF(U3="Гладкий",(AA3+AB3)*2*AC3/1000,0))))</f>
        <v>1.6779999999999999</v>
      </c>
      <c r="AH3" s="31">
        <f>IF(U3="5-ти элем",(AA3*2*2*AC3/1000),IF(U3="витрина",(AA3*2*AC3/1000),0))</f>
        <v>1.8</v>
      </c>
      <c r="AI3" s="31">
        <f>IF(U3="5-ти элем",(16*T3),IF(U3="3-х элем",(12*T3),IF(U3="витрина",(16*T3),0)))</f>
        <v>16</v>
      </c>
      <c r="AJ3" s="37">
        <f>AF3+AE3</f>
        <v>2.512</v>
      </c>
      <c r="AK3" s="45" t="str">
        <f>AD3</f>
        <v>LM63 Matrix</v>
      </c>
      <c r="AL3" s="31" t="str">
        <f>AK3</f>
        <v>LM63 Matrix</v>
      </c>
      <c r="AM3" s="31">
        <f>IF(U3="Гладкий",AK3, 0)</f>
        <v>0</v>
      </c>
      <c r="AN3" s="47">
        <f>IF(U3="Гладкий",AK3, 0)</f>
        <v>0</v>
      </c>
      <c r="AO3" s="50" t="str">
        <f>IF(U3="5-ти элем","Paz 8 mm",IF(U3="витрина","Paz 4 mm",0))</f>
        <v>Paz 8 mm</v>
      </c>
      <c r="AP3" s="109">
        <f>(AA3*AB3*AC3)/1000000</f>
        <v>7.3800000000000004E-2</v>
      </c>
      <c r="AQ3" s="3" t="str">
        <f>AD3</f>
        <v>LM63 Matrix</v>
      </c>
      <c r="AR3" s="11">
        <f>AF3+AF4+AE3</f>
        <v>3.2320000000000002</v>
      </c>
      <c r="AU3" s="26" t="s">
        <v>44</v>
      </c>
      <c r="AV3" s="3" t="s">
        <v>49</v>
      </c>
    </row>
    <row r="4" spans="1:51" s="3" customFormat="1" x14ac:dyDescent="0.25">
      <c r="A4" s="71" t="s">
        <v>27</v>
      </c>
      <c r="B4" s="9"/>
      <c r="C4" s="72"/>
      <c r="D4" s="9"/>
      <c r="E4" s="9"/>
      <c r="F4" s="9"/>
      <c r="G4" s="9"/>
      <c r="H4" s="9"/>
      <c r="I4" s="9"/>
      <c r="J4" s="69">
        <v>2</v>
      </c>
      <c r="K4" s="10" t="s">
        <v>23</v>
      </c>
      <c r="L4" s="89">
        <f>SUM(AJ3:AJ92)</f>
        <v>9.6959999999999997</v>
      </c>
      <c r="M4" s="11"/>
      <c r="N4" s="3" t="s">
        <v>83</v>
      </c>
      <c r="P4" s="2" t="s">
        <v>38</v>
      </c>
      <c r="Q4" s="250"/>
      <c r="R4" s="253"/>
      <c r="S4" s="253"/>
      <c r="T4" s="253"/>
      <c r="U4" s="253"/>
      <c r="V4" s="253"/>
      <c r="W4" s="253"/>
      <c r="X4" s="253"/>
      <c r="Y4" s="69">
        <f>W3</f>
        <v>18</v>
      </c>
      <c r="Z4" s="8" t="s">
        <v>15</v>
      </c>
      <c r="AA4" s="69">
        <f>IF(U3="5-ти элем",(S3-160),IF(U3="витрина",(S3-160),IF(U3="3-х элем",(S3-160),0)))</f>
        <v>196</v>
      </c>
      <c r="AB4" s="69">
        <f>IF(U3="5-ти элем",164,IF(U3="витрина",164,IF(U3="3-х элем",R3,0)))</f>
        <v>164</v>
      </c>
      <c r="AC4" s="103">
        <f>IF(AA4&gt;0,T3,0)</f>
        <v>1</v>
      </c>
      <c r="AD4" s="69" t="str">
        <f>H14</f>
        <v>LM63 Matrix</v>
      </c>
      <c r="AE4" s="259"/>
      <c r="AF4" s="97">
        <f>IF(U3="3-х элем",(AB4*2*AC4/1000),IF(U3="5-ти элем",((AA4+AB4)*2*AC4/1000),IF(U3="витрина",((AA4+AB4)*2*AC4/1000),0)))</f>
        <v>0.72</v>
      </c>
      <c r="AG4" s="99">
        <f>IF(U3="5-ти элем",((AA4+AB4)*2+AA4)*AC4/1000,IF(U3="Витрина",((AA4+AB4)*2+AA4)*AC4/1000,IF(U3="3-х элем",(AA4+AB4)*2*AC4/1000,0)))</f>
        <v>0.91600000000000004</v>
      </c>
      <c r="AH4" s="12">
        <f>IF(U3="5-ти элем",(AA4*2*2*AC4/1000),IF(U3="витрина",(AA4*2*AC4/1000),0))</f>
        <v>0.78400000000000003</v>
      </c>
      <c r="AI4" s="69"/>
      <c r="AJ4" s="38">
        <f>AF4</f>
        <v>0.72</v>
      </c>
      <c r="AK4" s="41" t="str">
        <f>IF(U3="5-ти элем",AK3,IF(U3="витрина",AK3,0))</f>
        <v>LM63 Matrix</v>
      </c>
      <c r="AL4" s="69" t="str">
        <f>IF(U3="5-ти элем",AK3,IF(U3="витрина",AK3,0))</f>
        <v>LM63 Matrix</v>
      </c>
      <c r="AM4" s="69" t="str">
        <f>IF(U3="Гладкий", 0,AK3)</f>
        <v>LM63 Matrix</v>
      </c>
      <c r="AN4" s="48" t="str">
        <f>IF(U3="Гладкий", 0,AK3)</f>
        <v>LM63 Matrix</v>
      </c>
      <c r="AO4" s="51" t="str">
        <f>IF(U3="5-ти элем","Paz 8 mm",IF(U3="витрина","Paz 4 mm",0))</f>
        <v>Paz 8 mm</v>
      </c>
      <c r="AP4" s="109">
        <f>(AA4*AB4*AC4)/1000000</f>
        <v>3.2143999999999999E-2</v>
      </c>
      <c r="AQ4" s="3" t="str">
        <f t="shared" ref="AQ4:AQ67" si="0">AD4</f>
        <v>LM63 Matrix</v>
      </c>
      <c r="AR4" s="11"/>
      <c r="AU4" s="27" t="s">
        <v>45</v>
      </c>
    </row>
    <row r="5" spans="1:51" s="3" customFormat="1" ht="15.75" thickBot="1" x14ac:dyDescent="0.3">
      <c r="A5" s="71" t="s">
        <v>28</v>
      </c>
      <c r="B5" s="9"/>
      <c r="C5" s="72"/>
      <c r="D5" s="9"/>
      <c r="E5" s="9"/>
      <c r="F5" s="9"/>
      <c r="G5" s="9"/>
      <c r="H5" s="9"/>
      <c r="I5" s="9"/>
      <c r="J5" s="69">
        <v>3</v>
      </c>
      <c r="K5" s="10" t="s">
        <v>4</v>
      </c>
      <c r="L5" s="89">
        <f>SUM(AH3:AH92)</f>
        <v>7.7519999999999998</v>
      </c>
      <c r="M5" s="11"/>
      <c r="N5" s="3" t="s">
        <v>12</v>
      </c>
      <c r="P5" s="2" t="s">
        <v>39</v>
      </c>
      <c r="Q5" s="251"/>
      <c r="R5" s="254"/>
      <c r="S5" s="254"/>
      <c r="T5" s="254"/>
      <c r="U5" s="254"/>
      <c r="V5" s="254"/>
      <c r="W5" s="254"/>
      <c r="X5" s="254"/>
      <c r="Y5" s="33">
        <f>X3</f>
        <v>8</v>
      </c>
      <c r="Z5" s="34" t="s">
        <v>1</v>
      </c>
      <c r="AA5" s="33">
        <f>IF(U3="5-ти элем",(R3-160+19),IF(U3="витрина",(R3-160+19),0))</f>
        <v>309</v>
      </c>
      <c r="AB5" s="33">
        <f>IF(U3="5-ти элем",(S3-160+19),IF(U3="витрина",(S3-160+19),0))</f>
        <v>215</v>
      </c>
      <c r="AC5" s="33">
        <f>IF(U3="Гладкий",0,IF(U3="3-х элем",0,T3))</f>
        <v>1</v>
      </c>
      <c r="AD5" s="33" t="str">
        <f>IF(E14="Витрина","Стекло",H14)</f>
        <v>LM63 Matrix</v>
      </c>
      <c r="AE5" s="260"/>
      <c r="AF5" s="101"/>
      <c r="AG5" s="100">
        <f>IF(Y5=8,(AA5+AB5)*2*AC5/1000,0)</f>
        <v>1.048</v>
      </c>
      <c r="AH5" s="35">
        <v>0</v>
      </c>
      <c r="AI5" s="33"/>
      <c r="AJ5" s="39"/>
      <c r="AK5" s="42">
        <v>0</v>
      </c>
      <c r="AL5" s="33">
        <v>0</v>
      </c>
      <c r="AM5" s="33">
        <v>0</v>
      </c>
      <c r="AN5" s="39">
        <v>0</v>
      </c>
      <c r="AO5" s="52"/>
      <c r="AP5" s="109">
        <f>IF(AD5="Стекло",0,(AA5*AB5*AC5/1000000))</f>
        <v>6.6434999999999994E-2</v>
      </c>
      <c r="AQ5" s="3" t="str">
        <f t="shared" si="0"/>
        <v>LM63 Matrix</v>
      </c>
      <c r="AR5" s="11"/>
      <c r="AU5" s="27" t="s">
        <v>46</v>
      </c>
    </row>
    <row r="6" spans="1:51" s="3" customFormat="1" ht="15.75" thickBot="1" x14ac:dyDescent="0.3">
      <c r="A6" s="268" t="s">
        <v>29</v>
      </c>
      <c r="B6" s="269"/>
      <c r="C6" s="270"/>
      <c r="D6" s="2"/>
      <c r="E6" s="2"/>
      <c r="F6" s="242"/>
      <c r="G6" s="242"/>
      <c r="H6" s="9"/>
      <c r="I6" s="9"/>
      <c r="J6" s="69">
        <v>4</v>
      </c>
      <c r="K6" s="10" t="s">
        <v>24</v>
      </c>
      <c r="L6" s="89">
        <f>SUM(AI3:AI92)</f>
        <v>48</v>
      </c>
      <c r="M6" s="11"/>
      <c r="N6" s="3" t="s">
        <v>13</v>
      </c>
      <c r="O6" s="13"/>
      <c r="P6" s="2" t="s">
        <v>40</v>
      </c>
      <c r="Q6" s="249">
        <v>2</v>
      </c>
      <c r="R6" s="252">
        <f>Бланк!B15</f>
        <v>450</v>
      </c>
      <c r="S6" s="252">
        <f>Бланк!C15</f>
        <v>356</v>
      </c>
      <c r="T6" s="252">
        <f>Бланк!D15</f>
        <v>1</v>
      </c>
      <c r="U6" s="252" t="str">
        <f>Бланк!E15</f>
        <v>5-ти элем</v>
      </c>
      <c r="V6" s="252">
        <f>IF(E15="Гладкий",0,(1*D15))</f>
        <v>1</v>
      </c>
      <c r="W6" s="252">
        <f>Бланк!F15</f>
        <v>18</v>
      </c>
      <c r="X6" s="252">
        <f>Бланк!G15</f>
        <v>8</v>
      </c>
      <c r="Y6" s="31">
        <f>W6</f>
        <v>18</v>
      </c>
      <c r="Z6" s="32" t="s">
        <v>14</v>
      </c>
      <c r="AA6" s="31">
        <f>R6</f>
        <v>450</v>
      </c>
      <c r="AB6" s="31">
        <f>IF(U6="Гладкий",S6,164)</f>
        <v>164</v>
      </c>
      <c r="AC6" s="103">
        <f t="shared" ref="AC6" si="1">IF(AA6&gt;0,T6,0)</f>
        <v>1</v>
      </c>
      <c r="AD6" s="31" t="str">
        <f>H15</f>
        <v>SO70 Sherwood</v>
      </c>
      <c r="AE6" s="258">
        <f>IF(U6="Гладкий",0,((R6+S6)*2*T6/1000))</f>
        <v>1.6120000000000001</v>
      </c>
      <c r="AF6" s="98">
        <f>IF(U6="Гладкий",((AA6+AB6)*2*AC6/1000),(AA6*2*AC6/1000))</f>
        <v>0.9</v>
      </c>
      <c r="AG6" s="99">
        <f t="shared" ref="AG6" si="2">IF(U6="5-ти элем",((AA6+AB6)*2+AA6)*AC6/1000,IF(U6="Витрина",((AA6+AB6)*2+AA6)*AC6/1000,IF(U6="3-х элем",((AA6+AB6)*2+AA6)*AC6/1000,IF(U6="Гладкий",(AA6+AB6)*2*AC6/1000,0))))</f>
        <v>1.6779999999999999</v>
      </c>
      <c r="AH6" s="31">
        <f>IF(U6="5-ти элем",(AA6*2*2*AC6/1000),IF(U6="витрина",(AA6*2*AC6/1000),0))</f>
        <v>1.8</v>
      </c>
      <c r="AI6" s="31">
        <f>IF(U6="5-ти элем",(16*T6),IF(U6="3-х элем",(12*T6),IF(U6="витрина",(16*T6),0)))</f>
        <v>16</v>
      </c>
      <c r="AJ6" s="37">
        <f>AF6+AE6</f>
        <v>2.512</v>
      </c>
      <c r="AK6" s="45" t="str">
        <f t="shared" ref="AK6" si="3">AD6</f>
        <v>SO70 Sherwood</v>
      </c>
      <c r="AL6" s="31" t="str">
        <f t="shared" ref="AL6" si="4">AK6</f>
        <v>SO70 Sherwood</v>
      </c>
      <c r="AM6" s="31">
        <f t="shared" ref="AM6" si="5">IF(U6="Гладкий",AK6, 0)</f>
        <v>0</v>
      </c>
      <c r="AN6" s="47">
        <f t="shared" ref="AN6" si="6">IF(U6="Гладкий",AK6, 0)</f>
        <v>0</v>
      </c>
      <c r="AO6" s="50" t="str">
        <f>IF(U6="5-ти элем","Paz 8 mm",IF(U6="витрина","Paz 4 mm",0))</f>
        <v>Paz 8 mm</v>
      </c>
      <c r="AP6" s="109">
        <f t="shared" ref="AP6:AP46" si="7">(AA6*AB6*AC6)/1000000</f>
        <v>7.3800000000000004E-2</v>
      </c>
      <c r="AQ6" s="3" t="str">
        <f t="shared" si="0"/>
        <v>SO70 Sherwood</v>
      </c>
      <c r="AR6" s="11">
        <f>AF6+AF7+AE6</f>
        <v>3.2320000000000002</v>
      </c>
      <c r="AU6" s="27" t="s">
        <v>47</v>
      </c>
    </row>
    <row r="7" spans="1:51" s="3" customFormat="1" x14ac:dyDescent="0.25">
      <c r="A7" s="271"/>
      <c r="B7" s="272"/>
      <c r="C7" s="273"/>
      <c r="D7" s="2"/>
      <c r="E7" s="2"/>
      <c r="F7" s="2"/>
      <c r="G7" s="2"/>
      <c r="H7" s="14"/>
      <c r="I7" s="14"/>
      <c r="J7" s="69">
        <v>5</v>
      </c>
      <c r="K7" s="10" t="s">
        <v>25</v>
      </c>
      <c r="L7" s="89">
        <f>V93</f>
        <v>3</v>
      </c>
      <c r="M7" s="11"/>
      <c r="N7" s="15" t="s">
        <v>17</v>
      </c>
      <c r="O7" s="15"/>
      <c r="P7" s="2"/>
      <c r="Q7" s="250"/>
      <c r="R7" s="253"/>
      <c r="S7" s="253"/>
      <c r="T7" s="253"/>
      <c r="U7" s="253"/>
      <c r="V7" s="253"/>
      <c r="W7" s="253"/>
      <c r="X7" s="253"/>
      <c r="Y7" s="69">
        <f>W6</f>
        <v>18</v>
      </c>
      <c r="Z7" s="8" t="s">
        <v>15</v>
      </c>
      <c r="AA7" s="69">
        <f>IF(U6="5-ти элем",(S6-160),IF(U6="витрина",(S6-160),IF(U6="3-х элем",(S6-160),0)))</f>
        <v>196</v>
      </c>
      <c r="AB7" s="69">
        <f>IF(U6="5-ти элем",164,IF(U6="витрина",164,IF(U6="3-х элем",R6,0)))</f>
        <v>164</v>
      </c>
      <c r="AC7" s="103">
        <f t="shared" ref="AC7" si="8">IF(AA7&gt;0,T6,0)</f>
        <v>1</v>
      </c>
      <c r="AD7" s="69" t="str">
        <f>H15</f>
        <v>SO70 Sherwood</v>
      </c>
      <c r="AE7" s="259"/>
      <c r="AF7" s="97">
        <f t="shared" ref="AF7" si="9">IF(U6="3-х элем",(AB7*2*AC7/1000),IF(U6="5-ти элем",((AA7+AB7)*2*AC7/1000),IF(U6="витрина",((AA7+AB7)*2*AC7/1000),0)))</f>
        <v>0.72</v>
      </c>
      <c r="AG7" s="99">
        <f t="shared" ref="AG7" si="10">IF(U6="5-ти элем",((AA7+AB7)*2+AA7)*AC7/1000,IF(U6="Витрина",((AA7+AB7)*2+AA7)*AC7/1000,IF(U6="3-х элем",(AA7+AB7)*2*AC7/1000,0)))</f>
        <v>0.91600000000000004</v>
      </c>
      <c r="AH7" s="12">
        <f>IF(U6="5-ти элем",(AA7*2*2*AC7/1000),IF(U6="витрина",(AA7*2*AC7/1000),0))</f>
        <v>0.78400000000000003</v>
      </c>
      <c r="AI7" s="69"/>
      <c r="AJ7" s="38">
        <f>AF7</f>
        <v>0.72</v>
      </c>
      <c r="AK7" s="41" t="str">
        <f t="shared" ref="AK7" si="11">IF(U6="5-ти элем",AK6,IF(U6="витрина",AK6,0))</f>
        <v>SO70 Sherwood</v>
      </c>
      <c r="AL7" s="88" t="str">
        <f t="shared" ref="AL7" si="12">IF(U6="5-ти элем",AK6,IF(U6="витрина",AK6,0))</f>
        <v>SO70 Sherwood</v>
      </c>
      <c r="AM7" s="88" t="str">
        <f t="shared" ref="AM7" si="13">IF(U6="Гладкий", 0,AK6)</f>
        <v>SO70 Sherwood</v>
      </c>
      <c r="AN7" s="48" t="str">
        <f t="shared" ref="AN7" si="14">IF(U6="Гладкий", 0,AK6)</f>
        <v>SO70 Sherwood</v>
      </c>
      <c r="AO7" s="51" t="str">
        <f>IF(U6="5-ти элем","Paz 8 mm",IF(U6="витрина","Paz 4 mm",0))</f>
        <v>Paz 8 mm</v>
      </c>
      <c r="AP7" s="109">
        <f t="shared" si="7"/>
        <v>3.2143999999999999E-2</v>
      </c>
      <c r="AQ7" s="3" t="str">
        <f t="shared" si="0"/>
        <v>SO70 Sherwood</v>
      </c>
      <c r="AR7" s="11"/>
      <c r="AU7" s="27" t="s">
        <v>57</v>
      </c>
    </row>
    <row r="8" spans="1:51" s="3" customFormat="1" ht="15.75" thickBot="1" x14ac:dyDescent="0.3">
      <c r="A8" s="271"/>
      <c r="B8" s="272"/>
      <c r="C8" s="273"/>
      <c r="D8" s="2"/>
      <c r="E8" s="2"/>
      <c r="F8" s="2"/>
      <c r="G8" s="2"/>
      <c r="H8" s="9"/>
      <c r="I8" s="9"/>
      <c r="J8" s="281" t="s">
        <v>53</v>
      </c>
      <c r="K8" s="281"/>
      <c r="L8" s="281"/>
      <c r="M8" s="16"/>
      <c r="N8" s="16"/>
      <c r="O8" s="53"/>
      <c r="Q8" s="251"/>
      <c r="R8" s="254"/>
      <c r="S8" s="254"/>
      <c r="T8" s="254"/>
      <c r="U8" s="254"/>
      <c r="V8" s="254"/>
      <c r="W8" s="254"/>
      <c r="X8" s="254"/>
      <c r="Y8" s="33">
        <f>X6</f>
        <v>8</v>
      </c>
      <c r="Z8" s="34" t="s">
        <v>1</v>
      </c>
      <c r="AA8" s="33">
        <f>IF(U6="5-ти элем",(R6-160+19),IF(U6="витрина",(R6-160+19),0))</f>
        <v>309</v>
      </c>
      <c r="AB8" s="33">
        <f>IF(U6="5-ти элем",(S6-160+19),IF(U6="витрина",(S6-160+19),0))</f>
        <v>215</v>
      </c>
      <c r="AC8" s="104">
        <f t="shared" ref="AC8" si="15">IF(U6="Гладкий",0,IF(U6="3-х элем",0,T6))</f>
        <v>1</v>
      </c>
      <c r="AD8" s="33" t="str">
        <f>IF(E15="Витрина","Стекло",H15)</f>
        <v>SO70 Sherwood</v>
      </c>
      <c r="AE8" s="260"/>
      <c r="AF8" s="101"/>
      <c r="AG8" s="100">
        <f t="shared" ref="AG8" si="16">IF(Y8=8,(AA8+AB8)*2*AC8/1000,0)</f>
        <v>1.048</v>
      </c>
      <c r="AH8" s="35">
        <v>0</v>
      </c>
      <c r="AI8" s="33"/>
      <c r="AJ8" s="40"/>
      <c r="AK8" s="42">
        <v>0</v>
      </c>
      <c r="AL8" s="33">
        <v>0</v>
      </c>
      <c r="AM8" s="33">
        <v>0</v>
      </c>
      <c r="AN8" s="39">
        <v>0</v>
      </c>
      <c r="AO8" s="52"/>
      <c r="AP8" s="109">
        <f>IF(AD8="Стекло",0,(AA8*AB8*AC8/1000000))</f>
        <v>6.6434999999999994E-2</v>
      </c>
      <c r="AQ8" s="3" t="str">
        <f t="shared" si="0"/>
        <v>SO70 Sherwood</v>
      </c>
      <c r="AR8" s="11"/>
    </row>
    <row r="9" spans="1:51" s="3" customFormat="1" ht="15.75" thickBot="1" x14ac:dyDescent="0.3">
      <c r="A9" s="274"/>
      <c r="B9" s="275"/>
      <c r="C9" s="276"/>
      <c r="D9" s="2"/>
      <c r="E9" s="2"/>
      <c r="F9" s="2"/>
      <c r="G9" s="2"/>
      <c r="H9" s="17"/>
      <c r="I9" s="17"/>
      <c r="J9" s="18">
        <v>1</v>
      </c>
      <c r="K9" s="10" t="s">
        <v>54</v>
      </c>
      <c r="L9" s="89">
        <f>L4*1.2</f>
        <v>11.635199999999999</v>
      </c>
      <c r="M9" s="11"/>
      <c r="N9" s="11"/>
      <c r="O9" s="11"/>
      <c r="Q9" s="249">
        <v>3</v>
      </c>
      <c r="R9" s="252">
        <f>Бланк!B16</f>
        <v>450</v>
      </c>
      <c r="S9" s="252">
        <f>Бланк!C16</f>
        <v>356</v>
      </c>
      <c r="T9" s="252">
        <f>Бланк!D16</f>
        <v>1</v>
      </c>
      <c r="U9" s="252" t="str">
        <f>Бланк!E16</f>
        <v>5-ти элем</v>
      </c>
      <c r="V9" s="252">
        <f>IF(E16="Гладкий",0,(1*D16))</f>
        <v>1</v>
      </c>
      <c r="W9" s="252">
        <f>Бланк!F16</f>
        <v>18</v>
      </c>
      <c r="X9" s="252">
        <f>Бланк!G16</f>
        <v>8</v>
      </c>
      <c r="Y9" s="31">
        <f>W9</f>
        <v>18</v>
      </c>
      <c r="Z9" s="32" t="s">
        <v>14</v>
      </c>
      <c r="AA9" s="31">
        <f>R9</f>
        <v>450</v>
      </c>
      <c r="AB9" s="31">
        <f>IF(U9="Гладкий",S9,164)</f>
        <v>164</v>
      </c>
      <c r="AC9" s="103">
        <f t="shared" ref="AC9" si="17">IF(AA9&gt;0,T9,0)</f>
        <v>1</v>
      </c>
      <c r="AD9" s="31" t="str">
        <f>H16</f>
        <v>SO71 Sherwood</v>
      </c>
      <c r="AE9" s="258">
        <f>IF(U9="Гладкий",0,((R9+S9)*2*T9/1000))</f>
        <v>1.6120000000000001</v>
      </c>
      <c r="AF9" s="98">
        <f>IF(U9="Гладкий",((AA9+AB9)*2*AC9/1000),(AA9*2*AC9/1000))</f>
        <v>0.9</v>
      </c>
      <c r="AG9" s="99">
        <f t="shared" ref="AG9" si="18">IF(U9="5-ти элем",((AA9+AB9)*2+AA9)*AC9/1000,IF(U9="Витрина",((AA9+AB9)*2+AA9)*AC9/1000,IF(U9="3-х элем",((AA9+AB9)*2+AA9)*AC9/1000,IF(U9="Гладкий",(AA9+AB9)*2*AC9/1000,0))))</f>
        <v>1.6779999999999999</v>
      </c>
      <c r="AH9" s="31">
        <f>IF(U9="5-ти элем",(AA9*2*2*AC9/1000),IF(U9="витрина",(AA9*2*AC9/1000),0))</f>
        <v>1.8</v>
      </c>
      <c r="AI9" s="31">
        <f>IF(U9="5-ти элем",(16*T9),IF(U9="3-х элем",(12*T9),IF(U9="витрина",(16*T9),0)))</f>
        <v>16</v>
      </c>
      <c r="AJ9" s="37">
        <f>AF9+AE9</f>
        <v>2.512</v>
      </c>
      <c r="AK9" s="45" t="str">
        <f t="shared" ref="AK9" si="19">AD9</f>
        <v>SO71 Sherwood</v>
      </c>
      <c r="AL9" s="31" t="str">
        <f t="shared" ref="AL9" si="20">AK9</f>
        <v>SO71 Sherwood</v>
      </c>
      <c r="AM9" s="31">
        <f t="shared" ref="AM9" si="21">IF(U9="Гладкий",AK9, 0)</f>
        <v>0</v>
      </c>
      <c r="AN9" s="47">
        <f t="shared" ref="AN9" si="22">IF(U9="Гладкий",AK9, 0)</f>
        <v>0</v>
      </c>
      <c r="AO9" s="50" t="str">
        <f>IF(U9="5-ти элем","Paz 8 mm",IF(U9="витрина","Paz 4 mm",0))</f>
        <v>Paz 8 mm</v>
      </c>
      <c r="AP9" s="109">
        <f t="shared" si="7"/>
        <v>7.3800000000000004E-2</v>
      </c>
      <c r="AQ9" s="3" t="str">
        <f t="shared" si="0"/>
        <v>SO71 Sherwood</v>
      </c>
      <c r="AR9" s="11">
        <f>AF9+AF10+AE9</f>
        <v>3.2320000000000002</v>
      </c>
    </row>
    <row r="10" spans="1:51" s="3" customFormat="1" x14ac:dyDescent="0.25">
      <c r="A10" s="73"/>
      <c r="B10" s="73"/>
      <c r="C10" s="73"/>
      <c r="D10" s="2"/>
      <c r="E10" s="2"/>
      <c r="F10" s="2"/>
      <c r="G10" s="2"/>
      <c r="H10" s="17"/>
      <c r="I10" s="17"/>
      <c r="J10" s="18">
        <v>2</v>
      </c>
      <c r="K10" s="10" t="s">
        <v>55</v>
      </c>
      <c r="L10" s="89">
        <f>AP94*1.2</f>
        <v>0.23916599999999996</v>
      </c>
      <c r="M10" s="2"/>
      <c r="N10" s="2"/>
      <c r="O10" s="2"/>
      <c r="Q10" s="250"/>
      <c r="R10" s="253"/>
      <c r="S10" s="253"/>
      <c r="T10" s="253"/>
      <c r="U10" s="253"/>
      <c r="V10" s="253"/>
      <c r="W10" s="253"/>
      <c r="X10" s="253"/>
      <c r="Y10" s="69">
        <f>W9</f>
        <v>18</v>
      </c>
      <c r="Z10" s="8" t="s">
        <v>15</v>
      </c>
      <c r="AA10" s="69">
        <f>IF(U9="5-ти элем",(S9-160),IF(U9="витрина",(S9-160),IF(U9="3-х элем",(S9-160),0)))</f>
        <v>196</v>
      </c>
      <c r="AB10" s="69">
        <f>IF(U9="5-ти элем",164,IF(U9="витрина",164,IF(U9="3-х элем",R9,0)))</f>
        <v>164</v>
      </c>
      <c r="AC10" s="103">
        <f t="shared" ref="AC10" si="23">IF(AA10&gt;0,T9,0)</f>
        <v>1</v>
      </c>
      <c r="AD10" s="69" t="str">
        <f>H16</f>
        <v>SO71 Sherwood</v>
      </c>
      <c r="AE10" s="259"/>
      <c r="AF10" s="97">
        <f t="shared" ref="AF10" si="24">IF(U9="3-х элем",(AB10*2*AC10/1000),IF(U9="5-ти элем",((AA10+AB10)*2*AC10/1000),IF(U9="витрина",((AA10+AB10)*2*AC10/1000),0)))</f>
        <v>0.72</v>
      </c>
      <c r="AG10" s="99">
        <f t="shared" ref="AG10" si="25">IF(U9="5-ти элем",((AA10+AB10)*2+AA10)*AC10/1000,IF(U9="Витрина",((AA10+AB10)*2+AA10)*AC10/1000,IF(U9="3-х элем",(AA10+AB10)*2*AC10/1000,0)))</f>
        <v>0.91600000000000004</v>
      </c>
      <c r="AH10" s="12">
        <f>IF(U9="5-ти элем",(AA10*2*2*AC10/1000),IF(U9="витрина",(AA10*2*AC10/1000),0))</f>
        <v>0.78400000000000003</v>
      </c>
      <c r="AI10" s="69"/>
      <c r="AJ10" s="38">
        <f>AF10</f>
        <v>0.72</v>
      </c>
      <c r="AK10" s="41" t="str">
        <f t="shared" ref="AK10" si="26">IF(U9="5-ти элем",AK9,IF(U9="витрина",AK9,0))</f>
        <v>SO71 Sherwood</v>
      </c>
      <c r="AL10" s="88" t="str">
        <f t="shared" ref="AL10" si="27">IF(U9="5-ти элем",AK9,IF(U9="витрина",AK9,0))</f>
        <v>SO71 Sherwood</v>
      </c>
      <c r="AM10" s="88" t="str">
        <f t="shared" ref="AM10" si="28">IF(U9="Гладкий", 0,AK9)</f>
        <v>SO71 Sherwood</v>
      </c>
      <c r="AN10" s="48" t="str">
        <f t="shared" ref="AN10" si="29">IF(U9="Гладкий", 0,AK9)</f>
        <v>SO71 Sherwood</v>
      </c>
      <c r="AO10" s="51" t="str">
        <f>IF(U9="5-ти элем","Paz 8 mm",IF(U9="витрина","Paz 4 mm",0))</f>
        <v>Paz 8 mm</v>
      </c>
      <c r="AP10" s="109">
        <f t="shared" si="7"/>
        <v>3.2143999999999999E-2</v>
      </c>
      <c r="AQ10" s="3" t="str">
        <f t="shared" si="0"/>
        <v>SO71 Sherwood</v>
      </c>
      <c r="AR10" s="11"/>
    </row>
    <row r="11" spans="1:51" s="3" customFormat="1" ht="15" customHeight="1" thickBot="1" x14ac:dyDescent="0.3">
      <c r="A11" s="2"/>
      <c r="B11" s="2"/>
      <c r="C11" s="74"/>
      <c r="D11" s="19"/>
      <c r="E11" s="19"/>
      <c r="F11" s="19"/>
      <c r="G11" s="19"/>
      <c r="H11" s="19"/>
      <c r="I11" s="19"/>
      <c r="J11" s="18">
        <v>3</v>
      </c>
      <c r="K11" s="10" t="s">
        <v>52</v>
      </c>
      <c r="L11" s="89">
        <f>AP96*1.2</f>
        <v>0.38139840000000008</v>
      </c>
      <c r="M11" s="2"/>
      <c r="N11" s="2"/>
      <c r="O11" s="2"/>
      <c r="Q11" s="251"/>
      <c r="R11" s="254"/>
      <c r="S11" s="254"/>
      <c r="T11" s="254"/>
      <c r="U11" s="254"/>
      <c r="V11" s="254"/>
      <c r="W11" s="254"/>
      <c r="X11" s="254"/>
      <c r="Y11" s="33">
        <f>X9</f>
        <v>8</v>
      </c>
      <c r="Z11" s="34" t="s">
        <v>1</v>
      </c>
      <c r="AA11" s="33">
        <f>IF(U9="5-ти элем",(R9-160+19),IF(U9="витрина",(R9-160+19),0))</f>
        <v>309</v>
      </c>
      <c r="AB11" s="33">
        <f>IF(U9="5-ти элем",(S9-160+19),IF(U9="витрина",(S9-160+19),0))</f>
        <v>215</v>
      </c>
      <c r="AC11" s="104">
        <f t="shared" ref="AC11" si="30">IF(U9="Гладкий",0,IF(U9="3-х элем",0,T9))</f>
        <v>1</v>
      </c>
      <c r="AD11" s="33" t="str">
        <f>IF(E16="Витрина","Стекло",H16)</f>
        <v>SO71 Sherwood</v>
      </c>
      <c r="AE11" s="260"/>
      <c r="AF11" s="101"/>
      <c r="AG11" s="100">
        <f t="shared" ref="AG11" si="31">IF(Y11=8,(AA11+AB11)*2*AC11/1000,0)</f>
        <v>1.048</v>
      </c>
      <c r="AH11" s="35">
        <v>0</v>
      </c>
      <c r="AI11" s="33"/>
      <c r="AJ11" s="40"/>
      <c r="AK11" s="42">
        <v>0</v>
      </c>
      <c r="AL11" s="33">
        <v>0</v>
      </c>
      <c r="AM11" s="33">
        <v>0</v>
      </c>
      <c r="AN11" s="39">
        <v>0</v>
      </c>
      <c r="AO11" s="52"/>
      <c r="AP11" s="109">
        <f>IF(AD11="Стекло",0,(AA11*AB11*AC11/1000000))</f>
        <v>6.6434999999999994E-2</v>
      </c>
      <c r="AQ11" s="3" t="str">
        <f t="shared" si="0"/>
        <v>SO71 Sherwood</v>
      </c>
      <c r="AR11" s="11"/>
      <c r="AV11" s="3" t="s">
        <v>85</v>
      </c>
      <c r="AW11" s="3" t="s">
        <v>69</v>
      </c>
      <c r="AX11" s="3" t="s">
        <v>49</v>
      </c>
      <c r="AY11" s="3" t="str">
        <f>CONCATENATE(AV11," ",AX11)</f>
        <v>SO83 22/1,0</v>
      </c>
    </row>
    <row r="12" spans="1:51" s="3" customFormat="1" ht="24.75" customHeight="1" thickBot="1" x14ac:dyDescent="0.3">
      <c r="A12" s="75"/>
      <c r="B12" s="266" t="s">
        <v>36</v>
      </c>
      <c r="C12" s="267"/>
      <c r="D12" s="261" t="s">
        <v>30</v>
      </c>
      <c r="E12" s="261" t="s">
        <v>11</v>
      </c>
      <c r="F12" s="261" t="s">
        <v>37</v>
      </c>
      <c r="G12" s="261" t="s">
        <v>41</v>
      </c>
      <c r="H12" s="264" t="s">
        <v>31</v>
      </c>
      <c r="I12" s="20"/>
      <c r="J12" s="2"/>
      <c r="K12" s="2"/>
      <c r="L12" s="2"/>
      <c r="M12" s="2"/>
      <c r="N12" s="2"/>
      <c r="O12" s="2"/>
      <c r="Q12" s="249">
        <v>4</v>
      </c>
      <c r="R12" s="252">
        <f>Бланк!B17</f>
        <v>0</v>
      </c>
      <c r="S12" s="252">
        <f>Бланк!C17</f>
        <v>0</v>
      </c>
      <c r="T12" s="252">
        <f>Бланк!D17</f>
        <v>0</v>
      </c>
      <c r="U12" s="252">
        <f>Бланк!E17</f>
        <v>0</v>
      </c>
      <c r="V12" s="252">
        <f>IF(E17="Гладкий",0,(1*D17))</f>
        <v>0</v>
      </c>
      <c r="W12" s="252">
        <f>Бланк!F17</f>
        <v>18</v>
      </c>
      <c r="X12" s="252">
        <f>Бланк!G17</f>
        <v>0</v>
      </c>
      <c r="Y12" s="31">
        <f>W12</f>
        <v>18</v>
      </c>
      <c r="Z12" s="32" t="s">
        <v>14</v>
      </c>
      <c r="AA12" s="31">
        <f>R12</f>
        <v>0</v>
      </c>
      <c r="AB12" s="31">
        <f>IF(U12="Гладкий",S12,164)</f>
        <v>164</v>
      </c>
      <c r="AC12" s="103">
        <f t="shared" ref="AC12" si="32">IF(AA12&gt;0,T12,0)</f>
        <v>0</v>
      </c>
      <c r="AD12" s="31">
        <f>H17</f>
        <v>0</v>
      </c>
      <c r="AE12" s="258">
        <f>IF(U12="Гладкий",0,((R12+S12)*2*T12/1000))</f>
        <v>0</v>
      </c>
      <c r="AF12" s="98">
        <f>IF(U12="Гладкий",((AA12+AB12)*2*AC12/1000),(AA12*2*AC12/1000))</f>
        <v>0</v>
      </c>
      <c r="AG12" s="99">
        <f t="shared" ref="AG12" si="33">IF(U12="5-ти элем",((AA12+AB12)*2+AA12)*AC12/1000,IF(U12="Витрина",((AA12+AB12)*2+AA12)*AC12/1000,IF(U12="3-х элем",((AA12+AB12)*2+AA12)*AC12/1000,IF(U12="Гладкий",(AA12+AB12)*2*AC12/1000,0))))</f>
        <v>0</v>
      </c>
      <c r="AH12" s="31">
        <f>IF(U12="5-ти элем",(AA12*2*2*AC12/1000),IF(U12="витрина",(AA12*2*AC12/1000),0))</f>
        <v>0</v>
      </c>
      <c r="AI12" s="31">
        <f>IF(U12="5-ти элем",(16*T12),IF(U12="3-х элем",(12*T12),IF(U12="витрина",(16*T12),0)))</f>
        <v>0</v>
      </c>
      <c r="AJ12" s="37">
        <f>AF12+AE12</f>
        <v>0</v>
      </c>
      <c r="AK12" s="45">
        <f t="shared" ref="AK12" si="34">AD12</f>
        <v>0</v>
      </c>
      <c r="AL12" s="31">
        <f t="shared" ref="AL12" si="35">AK12</f>
        <v>0</v>
      </c>
      <c r="AM12" s="31">
        <f t="shared" ref="AM12" si="36">IF(U12="Гладкий",AK12, 0)</f>
        <v>0</v>
      </c>
      <c r="AN12" s="47">
        <f t="shared" ref="AN12" si="37">IF(U12="Гладкий",AK12, 0)</f>
        <v>0</v>
      </c>
      <c r="AO12" s="50">
        <f>IF(U12="5-ти элем","Paz 8 mm",IF(U12="витрина","Paz 4 mm",0))</f>
        <v>0</v>
      </c>
      <c r="AP12" s="109">
        <f t="shared" si="7"/>
        <v>0</v>
      </c>
      <c r="AQ12" s="3">
        <f t="shared" si="0"/>
        <v>0</v>
      </c>
      <c r="AR12" s="11">
        <f>AF12+AF13+AE12</f>
        <v>0</v>
      </c>
      <c r="AV12" s="3" t="s">
        <v>86</v>
      </c>
      <c r="AW12" s="3" t="s">
        <v>69</v>
      </c>
      <c r="AX12" s="3" t="s">
        <v>87</v>
      </c>
      <c r="AY12" s="3" t="str">
        <f>CONCATENATE(AV12,AW12,AX12)</f>
        <v>SO84 22/1,1</v>
      </c>
    </row>
    <row r="13" spans="1:51" s="3" customFormat="1" ht="15.75" thickBot="1" x14ac:dyDescent="0.3">
      <c r="A13" s="76" t="s">
        <v>5</v>
      </c>
      <c r="B13" s="77" t="s">
        <v>32</v>
      </c>
      <c r="C13" s="77" t="s">
        <v>33</v>
      </c>
      <c r="D13" s="262"/>
      <c r="E13" s="262"/>
      <c r="F13" s="262"/>
      <c r="G13" s="262"/>
      <c r="H13" s="265"/>
      <c r="I13" s="20"/>
      <c r="J13" s="2"/>
      <c r="K13" s="2"/>
      <c r="L13" s="2"/>
      <c r="M13" s="2"/>
      <c r="N13" s="2"/>
      <c r="O13" s="2"/>
      <c r="Q13" s="250"/>
      <c r="R13" s="253"/>
      <c r="S13" s="253"/>
      <c r="T13" s="253"/>
      <c r="U13" s="253"/>
      <c r="V13" s="253"/>
      <c r="W13" s="253"/>
      <c r="X13" s="253"/>
      <c r="Y13" s="69">
        <f>W12</f>
        <v>18</v>
      </c>
      <c r="Z13" s="8" t="s">
        <v>15</v>
      </c>
      <c r="AA13" s="69">
        <f>IF(U12="5-ти элем",(S12-160),IF(U12="витрина",(S12-160),IF(U12="3-х элем",(S12-160),0)))</f>
        <v>0</v>
      </c>
      <c r="AB13" s="69">
        <f>IF(U12="5-ти элем",164,IF(U12="витрина",164,IF(U12="3-х элем",R12,0)))</f>
        <v>0</v>
      </c>
      <c r="AC13" s="103">
        <f t="shared" ref="AC13" si="38">IF(AA13&gt;0,T12,0)</f>
        <v>0</v>
      </c>
      <c r="AD13" s="69">
        <f>H17</f>
        <v>0</v>
      </c>
      <c r="AE13" s="259"/>
      <c r="AF13" s="97">
        <f t="shared" ref="AF13" si="39">IF(U12="3-х элем",(AB13*2*AC13/1000),IF(U12="5-ти элем",((AA13+AB13)*2*AC13/1000),IF(U12="витрина",((AA13+AB13)*2*AC13/1000),0)))</f>
        <v>0</v>
      </c>
      <c r="AG13" s="99">
        <f t="shared" ref="AG13" si="40">IF(U12="5-ти элем",((AA13+AB13)*2+AA13)*AC13/1000,IF(U12="Витрина",((AA13+AB13)*2+AA13)*AC13/1000,IF(U12="3-х элем",(AA13+AB13)*2*AC13/1000,0)))</f>
        <v>0</v>
      </c>
      <c r="AH13" s="12">
        <f>IF(U12="5-ти элем",(AA13*2*2*AC13/1000),IF(U12="витрина",(AA13*2*AC13/1000),0))</f>
        <v>0</v>
      </c>
      <c r="AI13" s="69"/>
      <c r="AJ13" s="38">
        <f>AF13</f>
        <v>0</v>
      </c>
      <c r="AK13" s="41">
        <f t="shared" ref="AK13" si="41">IF(U12="5-ти элем",AK12,IF(U12="витрина",AK12,0))</f>
        <v>0</v>
      </c>
      <c r="AL13" s="88">
        <f t="shared" ref="AL13" si="42">IF(U12="5-ти элем",AK12,IF(U12="витрина",AK12,0))</f>
        <v>0</v>
      </c>
      <c r="AM13" s="88">
        <f t="shared" ref="AM13" si="43">IF(U12="Гладкий", 0,AK12)</f>
        <v>0</v>
      </c>
      <c r="AN13" s="48">
        <f t="shared" ref="AN13" si="44">IF(U12="Гладкий", 0,AK12)</f>
        <v>0</v>
      </c>
      <c r="AO13" s="51">
        <f>IF(U12="5-ти элем","Paz 8 mm",IF(U12="витрина","Paz 4 mm",0))</f>
        <v>0</v>
      </c>
      <c r="AP13" s="109">
        <f t="shared" si="7"/>
        <v>0</v>
      </c>
      <c r="AQ13" s="3">
        <f t="shared" si="0"/>
        <v>0</v>
      </c>
      <c r="AR13" s="11"/>
      <c r="AW13" s="3" t="s">
        <v>69</v>
      </c>
    </row>
    <row r="14" spans="1:51" s="3" customFormat="1" ht="15.75" thickBot="1" x14ac:dyDescent="0.3">
      <c r="A14" s="78">
        <v>1</v>
      </c>
      <c r="B14" s="79">
        <f>'Фасады Клеаф'!D10</f>
        <v>450</v>
      </c>
      <c r="C14" s="79">
        <f>'Фасады Клеаф'!E10</f>
        <v>356</v>
      </c>
      <c r="D14" s="79">
        <f>'Фасады Клеаф'!F10</f>
        <v>1</v>
      </c>
      <c r="E14" s="79" t="str">
        <f>'Фасады Клеаф'!C10</f>
        <v>5-ти элем</v>
      </c>
      <c r="F14" s="79">
        <v>18</v>
      </c>
      <c r="G14" s="79">
        <f>IF(E14="Витрина",4,IF(E14="5-ти элем",8,0))</f>
        <v>8</v>
      </c>
      <c r="H14" s="80" t="str">
        <f>'Фасады Клеаф'!G10</f>
        <v>LM63 Matrix</v>
      </c>
      <c r="I14" s="21"/>
      <c r="J14" s="2"/>
      <c r="K14" s="2"/>
      <c r="L14" s="2"/>
      <c r="M14" s="2"/>
      <c r="N14" s="2"/>
      <c r="O14" s="2"/>
      <c r="Q14" s="251"/>
      <c r="R14" s="254"/>
      <c r="S14" s="254"/>
      <c r="T14" s="254"/>
      <c r="U14" s="254"/>
      <c r="V14" s="254"/>
      <c r="W14" s="254"/>
      <c r="X14" s="254"/>
      <c r="Y14" s="33">
        <f>X12</f>
        <v>0</v>
      </c>
      <c r="Z14" s="34" t="s">
        <v>1</v>
      </c>
      <c r="AA14" s="33">
        <f>IF(U12="5-ти элем",(R12-160+19),IF(U12="витрина",(R12-160+19),0))</f>
        <v>0</v>
      </c>
      <c r="AB14" s="33">
        <f>IF(U12="5-ти элем",(S12-160+19),IF(U12="витрина",(S12-160+19),0))</f>
        <v>0</v>
      </c>
      <c r="AC14" s="104">
        <f t="shared" ref="AC14" si="45">IF(U12="Гладкий",0,IF(U12="3-х элем",0,T12))</f>
        <v>0</v>
      </c>
      <c r="AD14" s="33">
        <f>IF(E17="Витрина","Стекло",H17)</f>
        <v>0</v>
      </c>
      <c r="AE14" s="260"/>
      <c r="AF14" s="101"/>
      <c r="AG14" s="100">
        <f t="shared" ref="AG14" si="46">IF(Y14=8,(AA14+AB14)*2*AC14/1000,0)</f>
        <v>0</v>
      </c>
      <c r="AH14" s="35">
        <v>0</v>
      </c>
      <c r="AI14" s="33"/>
      <c r="AJ14" s="40"/>
      <c r="AK14" s="42">
        <v>0</v>
      </c>
      <c r="AL14" s="33">
        <v>0</v>
      </c>
      <c r="AM14" s="33">
        <v>0</v>
      </c>
      <c r="AN14" s="39">
        <v>0</v>
      </c>
      <c r="AO14" s="52"/>
      <c r="AP14" s="109">
        <f>IF(AD14="Стекло",0,(AA14*AB14*AC14/1000000))</f>
        <v>0</v>
      </c>
      <c r="AQ14" s="3">
        <f t="shared" si="0"/>
        <v>0</v>
      </c>
      <c r="AR14" s="11"/>
      <c r="AW14" s="3" t="s">
        <v>69</v>
      </c>
    </row>
    <row r="15" spans="1:51" s="3" customFormat="1" ht="15.75" thickBot="1" x14ac:dyDescent="0.3">
      <c r="A15" s="81">
        <v>2</v>
      </c>
      <c r="B15" s="82">
        <f>'Фасады Клеаф'!D11</f>
        <v>450</v>
      </c>
      <c r="C15" s="82">
        <f>'Фасады Клеаф'!E11</f>
        <v>356</v>
      </c>
      <c r="D15" s="82">
        <f>'Фасады Клеаф'!F11</f>
        <v>1</v>
      </c>
      <c r="E15" s="82" t="str">
        <f>'Фасады Клеаф'!C11</f>
        <v>5-ти элем</v>
      </c>
      <c r="F15" s="82">
        <v>18</v>
      </c>
      <c r="G15" s="79">
        <f t="shared" ref="G15:G43" si="47">IF(E15="Витрина",4,IF(E15="5-ти элем",8,0))</f>
        <v>8</v>
      </c>
      <c r="H15" s="83" t="str">
        <f>'Фасады Клеаф'!G11</f>
        <v>SO70 Sherwood</v>
      </c>
      <c r="I15" s="21"/>
      <c r="J15" s="2"/>
      <c r="K15" s="2"/>
      <c r="L15" s="2"/>
      <c r="M15" s="2"/>
      <c r="N15" s="2"/>
      <c r="O15" s="2"/>
      <c r="Q15" s="249">
        <v>5</v>
      </c>
      <c r="R15" s="252">
        <f>Бланк!B18</f>
        <v>0</v>
      </c>
      <c r="S15" s="252">
        <f>Бланк!C18</f>
        <v>0</v>
      </c>
      <c r="T15" s="252">
        <f>Бланк!D18</f>
        <v>0</v>
      </c>
      <c r="U15" s="252">
        <f>Бланк!E18</f>
        <v>0</v>
      </c>
      <c r="V15" s="252">
        <f>IF(E18="Гладкий",0,(1*D18))</f>
        <v>0</v>
      </c>
      <c r="W15" s="252">
        <f>Бланк!F18</f>
        <v>18</v>
      </c>
      <c r="X15" s="252">
        <f>Бланк!G18</f>
        <v>0</v>
      </c>
      <c r="Y15" s="31">
        <f>W15</f>
        <v>18</v>
      </c>
      <c r="Z15" s="32" t="s">
        <v>14</v>
      </c>
      <c r="AA15" s="31">
        <f>R15</f>
        <v>0</v>
      </c>
      <c r="AB15" s="31">
        <f>IF(U15="Гладкий",S15,164)</f>
        <v>164</v>
      </c>
      <c r="AC15" s="103">
        <f t="shared" ref="AC15" si="48">IF(AA15&gt;0,T15,0)</f>
        <v>0</v>
      </c>
      <c r="AD15" s="31">
        <f>H18</f>
        <v>0</v>
      </c>
      <c r="AE15" s="258">
        <f>IF(U15="Гладкий",0,((R15+S15)*2*T15/1000))</f>
        <v>0</v>
      </c>
      <c r="AF15" s="98">
        <f>IF(U15="Гладкий",((AA15+AB15)*2*AC15/1000),(AA15*2*AC15/1000))</f>
        <v>0</v>
      </c>
      <c r="AG15" s="99">
        <f t="shared" ref="AG15" si="49">IF(U15="5-ти элем",((AA15+AB15)*2+AA15)*AC15/1000,IF(U15="Витрина",((AA15+AB15)*2+AA15)*AC15/1000,IF(U15="3-х элем",((AA15+AB15)*2+AA15)*AC15/1000,IF(U15="Гладкий",(AA15+AB15)*2*AC15/1000,0))))</f>
        <v>0</v>
      </c>
      <c r="AH15" s="31">
        <f>IF(U15="5-ти элем",(AA15*2*2*AC15/1000),IF(U15="витрина",(AA15*2*AC15/1000),0))</f>
        <v>0</v>
      </c>
      <c r="AI15" s="31">
        <f>IF(U15="5-ти элем",(16*T15),IF(U15="3-х элем",(12*T15),IF(U15="витрина",(16*T15),0)))</f>
        <v>0</v>
      </c>
      <c r="AJ15" s="37">
        <f>AF15+AE15</f>
        <v>0</v>
      </c>
      <c r="AK15" s="45">
        <f t="shared" ref="AK15" si="50">AD15</f>
        <v>0</v>
      </c>
      <c r="AL15" s="31">
        <f t="shared" ref="AL15" si="51">AK15</f>
        <v>0</v>
      </c>
      <c r="AM15" s="31">
        <f t="shared" ref="AM15" si="52">IF(U15="Гладкий",AK15, 0)</f>
        <v>0</v>
      </c>
      <c r="AN15" s="47">
        <f t="shared" ref="AN15" si="53">IF(U15="Гладкий",AK15, 0)</f>
        <v>0</v>
      </c>
      <c r="AO15" s="50">
        <f>IF(U15="5-ти элем","Paz 8 mm",IF(U15="витрина","Paz 4 mm",0))</f>
        <v>0</v>
      </c>
      <c r="AP15" s="109">
        <f t="shared" si="7"/>
        <v>0</v>
      </c>
      <c r="AQ15" s="3">
        <f t="shared" si="0"/>
        <v>0</v>
      </c>
      <c r="AR15" s="11">
        <f>AF15+AF16+AE15</f>
        <v>0</v>
      </c>
      <c r="AW15" s="3" t="s">
        <v>69</v>
      </c>
    </row>
    <row r="16" spans="1:51" s="3" customFormat="1" ht="15.75" thickBot="1" x14ac:dyDescent="0.3">
      <c r="A16" s="81">
        <v>3</v>
      </c>
      <c r="B16" s="82">
        <f>'Фасады Клеаф'!D12</f>
        <v>450</v>
      </c>
      <c r="C16" s="82">
        <f>'Фасады Клеаф'!E12</f>
        <v>356</v>
      </c>
      <c r="D16" s="82">
        <f>'Фасады Клеаф'!F12</f>
        <v>1</v>
      </c>
      <c r="E16" s="82" t="str">
        <f>'Фасады Клеаф'!C12</f>
        <v>5-ти элем</v>
      </c>
      <c r="F16" s="82">
        <v>18</v>
      </c>
      <c r="G16" s="79">
        <f t="shared" si="47"/>
        <v>8</v>
      </c>
      <c r="H16" s="83" t="str">
        <f>'Фасады Клеаф'!G12</f>
        <v>SO71 Sherwood</v>
      </c>
      <c r="I16" s="21"/>
      <c r="J16" s="2"/>
      <c r="K16" s="2"/>
      <c r="L16" s="2"/>
      <c r="M16" s="2"/>
      <c r="N16" s="2"/>
      <c r="O16" s="2"/>
      <c r="Q16" s="250"/>
      <c r="R16" s="253"/>
      <c r="S16" s="253"/>
      <c r="T16" s="253"/>
      <c r="U16" s="253"/>
      <c r="V16" s="253"/>
      <c r="W16" s="253"/>
      <c r="X16" s="253"/>
      <c r="Y16" s="69">
        <f>W15</f>
        <v>18</v>
      </c>
      <c r="Z16" s="8" t="s">
        <v>15</v>
      </c>
      <c r="AA16" s="69">
        <f>IF(U15="5-ти элем",(S15-160),IF(U15="витрина",(S15-160),IF(U15="3-х элем",(S15-160),0)))</f>
        <v>0</v>
      </c>
      <c r="AB16" s="69">
        <f>IF(U15="5-ти элем",164,IF(U15="витрина",164,IF(U15="3-х элем",R15,0)))</f>
        <v>0</v>
      </c>
      <c r="AC16" s="103">
        <f t="shared" ref="AC16" si="54">IF(AA16&gt;0,T15,0)</f>
        <v>0</v>
      </c>
      <c r="AD16" s="69">
        <f>H18</f>
        <v>0</v>
      </c>
      <c r="AE16" s="259"/>
      <c r="AF16" s="97">
        <f t="shared" ref="AF16" si="55">IF(U15="3-х элем",(AB16*2*AC16/1000),IF(U15="5-ти элем",((AA16+AB16)*2*AC16/1000),IF(U15="витрина",((AA16+AB16)*2*AC16/1000),0)))</f>
        <v>0</v>
      </c>
      <c r="AG16" s="99">
        <f t="shared" ref="AG16" si="56">IF(U15="5-ти элем",((AA16+AB16)*2+AA16)*AC16/1000,IF(U15="Витрина",((AA16+AB16)*2+AA16)*AC16/1000,IF(U15="3-х элем",(AA16+AB16)*2*AC16/1000,0)))</f>
        <v>0</v>
      </c>
      <c r="AH16" s="12">
        <f>IF(U15="5-ти элем",(AA16*2*2*AC16/1000),IF(U15="витрина",(AA16*2*AC16/1000),0))</f>
        <v>0</v>
      </c>
      <c r="AI16" s="69"/>
      <c r="AJ16" s="38">
        <f>AF16</f>
        <v>0</v>
      </c>
      <c r="AK16" s="41">
        <f t="shared" ref="AK16" si="57">IF(U15="5-ти элем",AK15,IF(U15="витрина",AK15,0))</f>
        <v>0</v>
      </c>
      <c r="AL16" s="88">
        <f t="shared" ref="AL16" si="58">IF(U15="5-ти элем",AK15,IF(U15="витрина",AK15,0))</f>
        <v>0</v>
      </c>
      <c r="AM16" s="88">
        <f t="shared" ref="AM16" si="59">IF(U15="Гладкий", 0,AK15)</f>
        <v>0</v>
      </c>
      <c r="AN16" s="48">
        <f t="shared" ref="AN16" si="60">IF(U15="Гладкий", 0,AK15)</f>
        <v>0</v>
      </c>
      <c r="AO16" s="51">
        <f>IF(U15="5-ти элем","Paz 8 mm",IF(U15="витрина","Paz 4 mm",0))</f>
        <v>0</v>
      </c>
      <c r="AP16" s="109">
        <f t="shared" si="7"/>
        <v>0</v>
      </c>
      <c r="AQ16" s="3">
        <f t="shared" si="0"/>
        <v>0</v>
      </c>
      <c r="AR16" s="11"/>
      <c r="AW16" s="3" t="s">
        <v>69</v>
      </c>
    </row>
    <row r="17" spans="1:49" s="3" customFormat="1" ht="15.75" thickBot="1" x14ac:dyDescent="0.3">
      <c r="A17" s="81">
        <v>4</v>
      </c>
      <c r="B17" s="82">
        <f>'Фасады Клеаф'!D13</f>
        <v>0</v>
      </c>
      <c r="C17" s="82">
        <f>'Фасады Клеаф'!E13</f>
        <v>0</v>
      </c>
      <c r="D17" s="82">
        <f>'Фасады Клеаф'!F13</f>
        <v>0</v>
      </c>
      <c r="E17" s="82">
        <f>'Фасады Клеаф'!C13</f>
        <v>0</v>
      </c>
      <c r="F17" s="82">
        <v>18</v>
      </c>
      <c r="G17" s="79">
        <f t="shared" si="47"/>
        <v>0</v>
      </c>
      <c r="H17" s="83">
        <f>'Фасады Клеаф'!G13</f>
        <v>0</v>
      </c>
      <c r="I17" s="21"/>
      <c r="J17" s="2"/>
      <c r="K17" s="2"/>
      <c r="L17" s="2"/>
      <c r="M17" s="2"/>
      <c r="N17" s="2"/>
      <c r="O17" s="2"/>
      <c r="Q17" s="251"/>
      <c r="R17" s="254"/>
      <c r="S17" s="254"/>
      <c r="T17" s="254"/>
      <c r="U17" s="254"/>
      <c r="V17" s="254"/>
      <c r="W17" s="254"/>
      <c r="X17" s="254"/>
      <c r="Y17" s="33">
        <f>X15</f>
        <v>0</v>
      </c>
      <c r="Z17" s="34" t="s">
        <v>1</v>
      </c>
      <c r="AA17" s="33">
        <f>IF(U15="5-ти элем",(R15-160+19),IF(U15="витрина",(R15-160+19),0))</f>
        <v>0</v>
      </c>
      <c r="AB17" s="33">
        <f>IF(U15="5-ти элем",(S15-160+19),IF(U15="витрина",(S15-160+19),0))</f>
        <v>0</v>
      </c>
      <c r="AC17" s="104">
        <f t="shared" ref="AC17" si="61">IF(U15="Гладкий",0,IF(U15="3-х элем",0,T15))</f>
        <v>0</v>
      </c>
      <c r="AD17" s="33">
        <f>IF(E18="Витрина","Стекло",H18)</f>
        <v>0</v>
      </c>
      <c r="AE17" s="260"/>
      <c r="AF17" s="101"/>
      <c r="AG17" s="100">
        <f t="shared" ref="AG17" si="62">IF(Y17=8,(AA17+AB17)*2*AC17/1000,0)</f>
        <v>0</v>
      </c>
      <c r="AH17" s="35">
        <v>0</v>
      </c>
      <c r="AI17" s="33"/>
      <c r="AJ17" s="40"/>
      <c r="AK17" s="42">
        <v>0</v>
      </c>
      <c r="AL17" s="33">
        <v>0</v>
      </c>
      <c r="AM17" s="33">
        <v>0</v>
      </c>
      <c r="AN17" s="39">
        <v>0</v>
      </c>
      <c r="AO17" s="52"/>
      <c r="AP17" s="109">
        <f>IF(AD17="Стекло",0,(AA17*AB17*AC17/1000000))</f>
        <v>0</v>
      </c>
      <c r="AQ17" s="3">
        <f t="shared" si="0"/>
        <v>0</v>
      </c>
      <c r="AR17" s="11"/>
      <c r="AW17" s="3" t="s">
        <v>69</v>
      </c>
    </row>
    <row r="18" spans="1:49" s="3" customFormat="1" ht="15.75" thickBot="1" x14ac:dyDescent="0.3">
      <c r="A18" s="81">
        <v>5</v>
      </c>
      <c r="B18" s="82">
        <f>'Фасады Клеаф'!D14</f>
        <v>0</v>
      </c>
      <c r="C18" s="82">
        <f>'Фасады Клеаф'!E14</f>
        <v>0</v>
      </c>
      <c r="D18" s="82">
        <f>'Фасады Клеаф'!F14</f>
        <v>0</v>
      </c>
      <c r="E18" s="82">
        <f>'Фасады Клеаф'!C14</f>
        <v>0</v>
      </c>
      <c r="F18" s="82">
        <v>18</v>
      </c>
      <c r="G18" s="79">
        <f t="shared" si="47"/>
        <v>0</v>
      </c>
      <c r="H18" s="83">
        <f>'Фасады Клеаф'!G14</f>
        <v>0</v>
      </c>
      <c r="I18" s="21"/>
      <c r="J18" s="2"/>
      <c r="K18" s="2"/>
      <c r="L18" s="2"/>
      <c r="M18" s="2"/>
      <c r="N18" s="2"/>
      <c r="O18" s="2"/>
      <c r="Q18" s="249">
        <v>6</v>
      </c>
      <c r="R18" s="252">
        <f>Бланк!B19</f>
        <v>0</v>
      </c>
      <c r="S18" s="252">
        <f>Бланк!C19</f>
        <v>0</v>
      </c>
      <c r="T18" s="252">
        <f>Бланк!D19</f>
        <v>0</v>
      </c>
      <c r="U18" s="252">
        <f>Бланк!E19</f>
        <v>0</v>
      </c>
      <c r="V18" s="252">
        <f>IF(E19="Гладкий",0,(1*D19))</f>
        <v>0</v>
      </c>
      <c r="W18" s="252">
        <f>Бланк!F19</f>
        <v>18</v>
      </c>
      <c r="X18" s="252">
        <f>Бланк!G19</f>
        <v>0</v>
      </c>
      <c r="Y18" s="31">
        <f>W18</f>
        <v>18</v>
      </c>
      <c r="Z18" s="32" t="s">
        <v>14</v>
      </c>
      <c r="AA18" s="31">
        <f>R18</f>
        <v>0</v>
      </c>
      <c r="AB18" s="31">
        <f>IF(U18="Гладкий",S18,164)</f>
        <v>164</v>
      </c>
      <c r="AC18" s="103">
        <f t="shared" ref="AC18" si="63">IF(AA18&gt;0,T18,0)</f>
        <v>0</v>
      </c>
      <c r="AD18" s="31">
        <f>H19</f>
        <v>0</v>
      </c>
      <c r="AE18" s="258">
        <f>IF(U18="Гладкий",0,((R18+S18)*2*T18/1000))</f>
        <v>0</v>
      </c>
      <c r="AF18" s="98">
        <f>IF(U18="Гладкий",((AA18+AB18)*2*AC18/1000),(AA18*2*AC18/1000))</f>
        <v>0</v>
      </c>
      <c r="AG18" s="99">
        <f t="shared" ref="AG18" si="64">IF(U18="5-ти элем",((AA18+AB18)*2+AA18)*AC18/1000,IF(U18="Витрина",((AA18+AB18)*2+AA18)*AC18/1000,IF(U18="3-х элем",((AA18+AB18)*2+AA18)*AC18/1000,IF(U18="Гладкий",(AA18+AB18)*2*AC18/1000,0))))</f>
        <v>0</v>
      </c>
      <c r="AH18" s="31">
        <f>IF(U18="5-ти элем",(AA18*2*2*AC18/1000),IF(U18="витрина",(AA18*2*AC18/1000),0))</f>
        <v>0</v>
      </c>
      <c r="AI18" s="31">
        <f>IF(U18="5-ти элем",(16*T18),IF(U18="3-х элем",(12*T18),IF(U18="витрина",(16*T18),0)))</f>
        <v>0</v>
      </c>
      <c r="AJ18" s="37">
        <f>AF18+AE18</f>
        <v>0</v>
      </c>
      <c r="AK18" s="45">
        <f t="shared" ref="AK18" si="65">AD18</f>
        <v>0</v>
      </c>
      <c r="AL18" s="31">
        <f t="shared" ref="AL18" si="66">AK18</f>
        <v>0</v>
      </c>
      <c r="AM18" s="31">
        <f t="shared" ref="AM18" si="67">IF(U18="Гладкий",AK18, 0)</f>
        <v>0</v>
      </c>
      <c r="AN18" s="47">
        <f t="shared" ref="AN18" si="68">IF(U18="Гладкий",AK18, 0)</f>
        <v>0</v>
      </c>
      <c r="AO18" s="50">
        <f>IF(U18="5-ти элем","Paz 8 mm",IF(U18="витрина","Paz 4 mm",0))</f>
        <v>0</v>
      </c>
      <c r="AP18" s="109">
        <f t="shared" si="7"/>
        <v>0</v>
      </c>
      <c r="AQ18" s="3">
        <f t="shared" si="0"/>
        <v>0</v>
      </c>
      <c r="AR18" s="11">
        <f>AF18+AF19+AE18</f>
        <v>0</v>
      </c>
      <c r="AW18" s="3" t="s">
        <v>69</v>
      </c>
    </row>
    <row r="19" spans="1:49" s="3" customFormat="1" ht="15.75" thickBot="1" x14ac:dyDescent="0.3">
      <c r="A19" s="81">
        <v>6</v>
      </c>
      <c r="B19" s="82">
        <f>'Фасады Клеаф'!D15</f>
        <v>0</v>
      </c>
      <c r="C19" s="82">
        <f>'Фасады Клеаф'!E15</f>
        <v>0</v>
      </c>
      <c r="D19" s="82">
        <f>'Фасады Клеаф'!F15</f>
        <v>0</v>
      </c>
      <c r="E19" s="82">
        <f>'Фасады Клеаф'!C15</f>
        <v>0</v>
      </c>
      <c r="F19" s="82">
        <v>18</v>
      </c>
      <c r="G19" s="79">
        <f t="shared" si="47"/>
        <v>0</v>
      </c>
      <c r="H19" s="83">
        <f>'Фасады Клеаф'!G15</f>
        <v>0</v>
      </c>
      <c r="I19" s="21"/>
      <c r="J19" s="2"/>
      <c r="K19" s="2"/>
      <c r="L19" s="2"/>
      <c r="M19" s="2"/>
      <c r="N19" s="2"/>
      <c r="O19" s="2"/>
      <c r="Q19" s="250"/>
      <c r="R19" s="253"/>
      <c r="S19" s="253"/>
      <c r="T19" s="253"/>
      <c r="U19" s="253"/>
      <c r="V19" s="253"/>
      <c r="W19" s="253"/>
      <c r="X19" s="253"/>
      <c r="Y19" s="69">
        <f>W18</f>
        <v>18</v>
      </c>
      <c r="Z19" s="8" t="s">
        <v>15</v>
      </c>
      <c r="AA19" s="69">
        <f>IF(U18="5-ти элем",(S18-160),IF(U18="витрина",(S18-160),IF(U18="3-х элем",(S18-160),0)))</f>
        <v>0</v>
      </c>
      <c r="AB19" s="69">
        <f>IF(U18="5-ти элем",164,IF(U18="витрина",164,IF(U18="3-х элем",R18,0)))</f>
        <v>0</v>
      </c>
      <c r="AC19" s="103">
        <f t="shared" ref="AC19" si="69">IF(AA19&gt;0,T18,0)</f>
        <v>0</v>
      </c>
      <c r="AD19" s="69">
        <f>H19</f>
        <v>0</v>
      </c>
      <c r="AE19" s="259"/>
      <c r="AF19" s="97">
        <f t="shared" ref="AF19" si="70">IF(U18="3-х элем",(AB19*2*AC19/1000),IF(U18="5-ти элем",((AA19+AB19)*2*AC19/1000),IF(U18="витрина",((AA19+AB19)*2*AC19/1000),0)))</f>
        <v>0</v>
      </c>
      <c r="AG19" s="99">
        <f t="shared" ref="AG19" si="71">IF(U18="5-ти элем",((AA19+AB19)*2+AA19)*AC19/1000,IF(U18="Витрина",((AA19+AB19)*2+AA19)*AC19/1000,IF(U18="3-х элем",(AA19+AB19)*2*AC19/1000,0)))</f>
        <v>0</v>
      </c>
      <c r="AH19" s="12">
        <f>IF(U18="5-ти элем",(AA19*2*2*AC19/1000),IF(U18="витрина",(AA19*2*AC19/1000),0))</f>
        <v>0</v>
      </c>
      <c r="AI19" s="69"/>
      <c r="AJ19" s="38">
        <f>AF19</f>
        <v>0</v>
      </c>
      <c r="AK19" s="41">
        <f t="shared" ref="AK19" si="72">IF(U18="5-ти элем",AK18,IF(U18="витрина",AK18,0))</f>
        <v>0</v>
      </c>
      <c r="AL19" s="88">
        <f t="shared" ref="AL19" si="73">IF(U18="5-ти элем",AK18,IF(U18="витрина",AK18,0))</f>
        <v>0</v>
      </c>
      <c r="AM19" s="88">
        <f t="shared" ref="AM19" si="74">IF(U18="Гладкий", 0,AK18)</f>
        <v>0</v>
      </c>
      <c r="AN19" s="48">
        <f t="shared" ref="AN19" si="75">IF(U18="Гладкий", 0,AK18)</f>
        <v>0</v>
      </c>
      <c r="AO19" s="51">
        <f>IF(U18="5-ти элем","Paz 8 mm",IF(U18="витрина","Paz 4 mm",0))</f>
        <v>0</v>
      </c>
      <c r="AP19" s="109">
        <f t="shared" si="7"/>
        <v>0</v>
      </c>
      <c r="AQ19" s="3">
        <f t="shared" si="0"/>
        <v>0</v>
      </c>
      <c r="AR19" s="11"/>
      <c r="AW19" s="3" t="s">
        <v>69</v>
      </c>
    </row>
    <row r="20" spans="1:49" s="3" customFormat="1" ht="15.75" thickBot="1" x14ac:dyDescent="0.3">
      <c r="A20" s="81">
        <v>7</v>
      </c>
      <c r="B20" s="82">
        <f>'Фасады Клеаф'!D16</f>
        <v>0</v>
      </c>
      <c r="C20" s="82">
        <f>'Фасады Клеаф'!E16</f>
        <v>0</v>
      </c>
      <c r="D20" s="82">
        <f>'Фасады Клеаф'!F16</f>
        <v>0</v>
      </c>
      <c r="E20" s="82">
        <f>'Фасады Клеаф'!C16</f>
        <v>0</v>
      </c>
      <c r="F20" s="82">
        <v>18</v>
      </c>
      <c r="G20" s="79">
        <f t="shared" si="47"/>
        <v>0</v>
      </c>
      <c r="H20" s="83">
        <f>'Фасады Клеаф'!G16</f>
        <v>0</v>
      </c>
      <c r="I20" s="21"/>
      <c r="J20" s="2"/>
      <c r="K20" s="2"/>
      <c r="L20" s="2"/>
      <c r="M20" s="2"/>
      <c r="N20" s="2"/>
      <c r="O20" s="2"/>
      <c r="Q20" s="251"/>
      <c r="R20" s="254"/>
      <c r="S20" s="254"/>
      <c r="T20" s="254"/>
      <c r="U20" s="254"/>
      <c r="V20" s="254"/>
      <c r="W20" s="254"/>
      <c r="X20" s="254"/>
      <c r="Y20" s="33">
        <f>X18</f>
        <v>0</v>
      </c>
      <c r="Z20" s="34" t="s">
        <v>1</v>
      </c>
      <c r="AA20" s="33">
        <f>IF(U18="5-ти элем",(R18-160+19),IF(U18="витрина",(R18-160+19),0))</f>
        <v>0</v>
      </c>
      <c r="AB20" s="33">
        <f>IF(U18="5-ти элем",(S18-160+19),IF(U18="витрина",(S18-160+19),0))</f>
        <v>0</v>
      </c>
      <c r="AC20" s="104">
        <f t="shared" ref="AC20" si="76">IF(U18="Гладкий",0,IF(U18="3-х элем",0,T18))</f>
        <v>0</v>
      </c>
      <c r="AD20" s="33">
        <f>IF(E19="Витрина","Стекло",H19)</f>
        <v>0</v>
      </c>
      <c r="AE20" s="260"/>
      <c r="AF20" s="101"/>
      <c r="AG20" s="100">
        <f t="shared" ref="AG20" si="77">IF(Y20=8,(AA20+AB20)*2*AC20/1000,0)</f>
        <v>0</v>
      </c>
      <c r="AH20" s="35">
        <v>0</v>
      </c>
      <c r="AI20" s="33"/>
      <c r="AJ20" s="40"/>
      <c r="AK20" s="42">
        <v>0</v>
      </c>
      <c r="AL20" s="33">
        <v>0</v>
      </c>
      <c r="AM20" s="33">
        <v>0</v>
      </c>
      <c r="AN20" s="39">
        <v>0</v>
      </c>
      <c r="AO20" s="52"/>
      <c r="AP20" s="109">
        <f>IF(AD20="Стекло",0,(AA20*AB20*AC20/1000000))</f>
        <v>0</v>
      </c>
      <c r="AQ20" s="3">
        <f t="shared" si="0"/>
        <v>0</v>
      </c>
      <c r="AR20" s="11"/>
      <c r="AW20" s="3" t="s">
        <v>69</v>
      </c>
    </row>
    <row r="21" spans="1:49" s="3" customFormat="1" ht="15.75" thickBot="1" x14ac:dyDescent="0.3">
      <c r="A21" s="81">
        <v>8</v>
      </c>
      <c r="B21" s="82">
        <f>'Фасады Клеаф'!D17</f>
        <v>0</v>
      </c>
      <c r="C21" s="82">
        <f>'Фасады Клеаф'!E17</f>
        <v>0</v>
      </c>
      <c r="D21" s="82">
        <f>'Фасады Клеаф'!F17</f>
        <v>0</v>
      </c>
      <c r="E21" s="82">
        <f>'Фасады Клеаф'!C17</f>
        <v>0</v>
      </c>
      <c r="F21" s="82">
        <v>18</v>
      </c>
      <c r="G21" s="79">
        <f t="shared" si="47"/>
        <v>0</v>
      </c>
      <c r="H21" s="83">
        <f>'Фасады Клеаф'!G17</f>
        <v>0</v>
      </c>
      <c r="I21" s="21"/>
      <c r="J21" s="2"/>
      <c r="K21" s="2"/>
      <c r="L21" s="2"/>
      <c r="M21" s="2"/>
      <c r="N21" s="2"/>
      <c r="O21" s="2"/>
      <c r="Q21" s="249">
        <v>7</v>
      </c>
      <c r="R21" s="252">
        <f>Бланк!B20</f>
        <v>0</v>
      </c>
      <c r="S21" s="252">
        <f>Бланк!C20</f>
        <v>0</v>
      </c>
      <c r="T21" s="252">
        <f>Бланк!D20</f>
        <v>0</v>
      </c>
      <c r="U21" s="252">
        <f>Бланк!E20</f>
        <v>0</v>
      </c>
      <c r="V21" s="252">
        <f>IF(E20="Гладкий",0,(1*D20))</f>
        <v>0</v>
      </c>
      <c r="W21" s="252">
        <f>Бланк!F20</f>
        <v>18</v>
      </c>
      <c r="X21" s="252">
        <f>Бланк!G20</f>
        <v>0</v>
      </c>
      <c r="Y21" s="31">
        <f>W21</f>
        <v>18</v>
      </c>
      <c r="Z21" s="32" t="s">
        <v>14</v>
      </c>
      <c r="AA21" s="31">
        <f>R21</f>
        <v>0</v>
      </c>
      <c r="AB21" s="31">
        <f>IF(U21="Гладкий",S21,164)</f>
        <v>164</v>
      </c>
      <c r="AC21" s="103">
        <f t="shared" ref="AC21" si="78">IF(AA21&gt;0,T21,0)</f>
        <v>0</v>
      </c>
      <c r="AD21" s="31">
        <f>H20</f>
        <v>0</v>
      </c>
      <c r="AE21" s="258">
        <f>IF(U21="Гладкий",0,((R21+S21)*2*T21/1000))</f>
        <v>0</v>
      </c>
      <c r="AF21" s="98">
        <f>IF(U21="Гладкий",((AA21+AB21)*2*AC21/1000),(AA21*2*AC21/1000))</f>
        <v>0</v>
      </c>
      <c r="AG21" s="99">
        <f t="shared" ref="AG21" si="79">IF(U21="5-ти элем",((AA21+AB21)*2+AA21)*AC21/1000,IF(U21="Витрина",((AA21+AB21)*2+AA21)*AC21/1000,IF(U21="3-х элем",((AA21+AB21)*2+AA21)*AC21/1000,IF(U21="Гладкий",(AA21+AB21)*2*AC21/1000,0))))</f>
        <v>0</v>
      </c>
      <c r="AH21" s="31">
        <f>IF(U21="5-ти элем",(AA21*2*2*AC21/1000),IF(U21="витрина",(AA21*2*AC21/1000),0))</f>
        <v>0</v>
      </c>
      <c r="AI21" s="31">
        <f>IF(U21="5-ти элем",(16*T21),IF(U21="3-х элем",(12*T21),IF(U21="витрина",(16*T21),0)))</f>
        <v>0</v>
      </c>
      <c r="AJ21" s="37">
        <f>AF21+AE21</f>
        <v>0</v>
      </c>
      <c r="AK21" s="45">
        <f t="shared" ref="AK21" si="80">AD21</f>
        <v>0</v>
      </c>
      <c r="AL21" s="31">
        <f t="shared" ref="AL21" si="81">AK21</f>
        <v>0</v>
      </c>
      <c r="AM21" s="31">
        <f t="shared" ref="AM21" si="82">IF(U21="Гладкий",AK21, 0)</f>
        <v>0</v>
      </c>
      <c r="AN21" s="47">
        <f t="shared" ref="AN21" si="83">IF(U21="Гладкий",AK21, 0)</f>
        <v>0</v>
      </c>
      <c r="AO21" s="50">
        <f>IF(U21="5-ти элем","Paz 8 mm",IF(U21="витрина","Paz 4 mm",0))</f>
        <v>0</v>
      </c>
      <c r="AP21" s="109">
        <f t="shared" si="7"/>
        <v>0</v>
      </c>
      <c r="AQ21" s="3">
        <f t="shared" si="0"/>
        <v>0</v>
      </c>
      <c r="AR21" s="11">
        <f>AF21+AF22+AE21</f>
        <v>0</v>
      </c>
    </row>
    <row r="22" spans="1:49" s="3" customFormat="1" ht="15.75" thickBot="1" x14ac:dyDescent="0.3">
      <c r="A22" s="81">
        <v>9</v>
      </c>
      <c r="B22" s="82">
        <f>'Фасады Клеаф'!D18</f>
        <v>0</v>
      </c>
      <c r="C22" s="82">
        <f>'Фасады Клеаф'!E18</f>
        <v>0</v>
      </c>
      <c r="D22" s="82">
        <f>'Фасады Клеаф'!F18</f>
        <v>0</v>
      </c>
      <c r="E22" s="82">
        <f>'Фасады Клеаф'!C18</f>
        <v>0</v>
      </c>
      <c r="F22" s="82">
        <v>18</v>
      </c>
      <c r="G22" s="79">
        <f t="shared" si="47"/>
        <v>0</v>
      </c>
      <c r="H22" s="83">
        <f>'Фасады Клеаф'!G18</f>
        <v>0</v>
      </c>
      <c r="I22" s="14"/>
      <c r="J22" s="2"/>
      <c r="K22" s="2"/>
      <c r="L22" s="2"/>
      <c r="M22" s="2"/>
      <c r="N22" s="2"/>
      <c r="O22" s="2"/>
      <c r="Q22" s="250"/>
      <c r="R22" s="253"/>
      <c r="S22" s="253"/>
      <c r="T22" s="253"/>
      <c r="U22" s="253"/>
      <c r="V22" s="253"/>
      <c r="W22" s="253"/>
      <c r="X22" s="253"/>
      <c r="Y22" s="69">
        <f>W21</f>
        <v>18</v>
      </c>
      <c r="Z22" s="8" t="s">
        <v>15</v>
      </c>
      <c r="AA22" s="69">
        <f>IF(U21="5-ти элем",(S21-160),IF(U21="витрина",(S21-160),IF(U21="3-х элем",(S21-160),0)))</f>
        <v>0</v>
      </c>
      <c r="AB22" s="69">
        <f>IF(U21="5-ти элем",164,IF(U21="витрина",164,IF(U21="3-х элем",R21,0)))</f>
        <v>0</v>
      </c>
      <c r="AC22" s="103">
        <f t="shared" ref="AC22" si="84">IF(AA22&gt;0,T21,0)</f>
        <v>0</v>
      </c>
      <c r="AD22" s="69">
        <f>H20</f>
        <v>0</v>
      </c>
      <c r="AE22" s="259"/>
      <c r="AF22" s="97">
        <f t="shared" ref="AF22" si="85">IF(U21="3-х элем",(AB22*2*AC22/1000),IF(U21="5-ти элем",((AA22+AB22)*2*AC22/1000),IF(U21="витрина",((AA22+AB22)*2*AC22/1000),0)))</f>
        <v>0</v>
      </c>
      <c r="AG22" s="99">
        <f t="shared" ref="AG22" si="86">IF(U21="5-ти элем",((AA22+AB22)*2+AA22)*AC22/1000,IF(U21="Витрина",((AA22+AB22)*2+AA22)*AC22/1000,IF(U21="3-х элем",(AA22+AB22)*2*AC22/1000,0)))</f>
        <v>0</v>
      </c>
      <c r="AH22" s="12">
        <f>IF(U21="5-ти элем",(AA22*2*2*AC22/1000),IF(U21="витрина",(AA22*2*AC22/1000),0))</f>
        <v>0</v>
      </c>
      <c r="AI22" s="69"/>
      <c r="AJ22" s="38">
        <f>AF22</f>
        <v>0</v>
      </c>
      <c r="AK22" s="41">
        <f t="shared" ref="AK22" si="87">IF(U21="5-ти элем",AK21,IF(U21="витрина",AK21,0))</f>
        <v>0</v>
      </c>
      <c r="AL22" s="88">
        <f t="shared" ref="AL22" si="88">IF(U21="5-ти элем",AK21,IF(U21="витрина",AK21,0))</f>
        <v>0</v>
      </c>
      <c r="AM22" s="88">
        <f t="shared" ref="AM22" si="89">IF(U21="Гладкий", 0,AK21)</f>
        <v>0</v>
      </c>
      <c r="AN22" s="48">
        <f t="shared" ref="AN22" si="90">IF(U21="Гладкий", 0,AK21)</f>
        <v>0</v>
      </c>
      <c r="AO22" s="51">
        <f>IF(U21="5-ти элем","Paz 8 mm",IF(U21="витрина","Paz 4 mm",0))</f>
        <v>0</v>
      </c>
      <c r="AP22" s="109">
        <f t="shared" si="7"/>
        <v>0</v>
      </c>
      <c r="AQ22" s="3">
        <f t="shared" si="0"/>
        <v>0</v>
      </c>
      <c r="AR22" s="11"/>
    </row>
    <row r="23" spans="1:49" ht="15.75" thickBot="1" x14ac:dyDescent="0.3">
      <c r="A23" s="81">
        <v>10</v>
      </c>
      <c r="B23" s="82">
        <f>'Фасады Клеаф'!D19</f>
        <v>0</v>
      </c>
      <c r="C23" s="82">
        <f>'Фасады Клеаф'!E19</f>
        <v>0</v>
      </c>
      <c r="D23" s="82">
        <f>'Фасады Клеаф'!F19</f>
        <v>0</v>
      </c>
      <c r="E23" s="82">
        <f>'Фасады Клеаф'!C19</f>
        <v>0</v>
      </c>
      <c r="F23" s="82">
        <v>18</v>
      </c>
      <c r="G23" s="79">
        <f t="shared" si="47"/>
        <v>0</v>
      </c>
      <c r="H23" s="83">
        <f>'Фасады Клеаф'!G19</f>
        <v>0</v>
      </c>
      <c r="I23" s="14"/>
      <c r="Q23" s="251"/>
      <c r="R23" s="254"/>
      <c r="S23" s="254"/>
      <c r="T23" s="254"/>
      <c r="U23" s="254"/>
      <c r="V23" s="254"/>
      <c r="W23" s="254"/>
      <c r="X23" s="254"/>
      <c r="Y23" s="33">
        <f>X21</f>
        <v>0</v>
      </c>
      <c r="Z23" s="34" t="s">
        <v>1</v>
      </c>
      <c r="AA23" s="33">
        <f>IF(U21="5-ти элем",(R21-160+19),IF(U21="витрина",(R21-160+19),0))</f>
        <v>0</v>
      </c>
      <c r="AB23" s="33">
        <f>IF(U21="5-ти элем",(S21-160+19),IF(U21="витрина",(S21-160+19),0))</f>
        <v>0</v>
      </c>
      <c r="AC23" s="104">
        <f t="shared" ref="AC23" si="91">IF(U21="Гладкий",0,IF(U21="3-х элем",0,T21))</f>
        <v>0</v>
      </c>
      <c r="AD23" s="33">
        <f>IF(E20="Витрина","Стекло",H20)</f>
        <v>0</v>
      </c>
      <c r="AE23" s="260"/>
      <c r="AF23" s="101"/>
      <c r="AG23" s="100">
        <f t="shared" ref="AG23" si="92">IF(Y23=8,(AA23+AB23)*2*AC23/1000,0)</f>
        <v>0</v>
      </c>
      <c r="AH23" s="35">
        <v>0</v>
      </c>
      <c r="AI23" s="33"/>
      <c r="AJ23" s="40"/>
      <c r="AK23" s="42">
        <v>0</v>
      </c>
      <c r="AL23" s="33">
        <v>0</v>
      </c>
      <c r="AM23" s="33">
        <v>0</v>
      </c>
      <c r="AN23" s="39">
        <v>0</v>
      </c>
      <c r="AO23" s="52"/>
      <c r="AP23" s="109">
        <f>IF(AD23="Стекло",0,(AA23*AB23*AC23/1000000))</f>
        <v>0</v>
      </c>
      <c r="AQ23" s="3">
        <f t="shared" si="0"/>
        <v>0</v>
      </c>
      <c r="AR23" s="11"/>
      <c r="AS23" s="3"/>
    </row>
    <row r="24" spans="1:49" ht="15.75" thickBot="1" x14ac:dyDescent="0.3">
      <c r="A24" s="81">
        <v>11</v>
      </c>
      <c r="B24" s="82">
        <f>'Фасады Клеаф'!D20</f>
        <v>0</v>
      </c>
      <c r="C24" s="82">
        <f>'Фасады Клеаф'!E20</f>
        <v>0</v>
      </c>
      <c r="D24" s="82">
        <f>'Фасады Клеаф'!F20</f>
        <v>0</v>
      </c>
      <c r="E24" s="82">
        <f>'Фасады Клеаф'!C20</f>
        <v>0</v>
      </c>
      <c r="F24" s="82">
        <v>18</v>
      </c>
      <c r="G24" s="79">
        <f t="shared" si="47"/>
        <v>0</v>
      </c>
      <c r="H24" s="83">
        <f>'Фасады Клеаф'!G20</f>
        <v>0</v>
      </c>
      <c r="I24" s="14"/>
      <c r="Q24" s="249">
        <v>8</v>
      </c>
      <c r="R24" s="252">
        <f>Бланк!B21</f>
        <v>0</v>
      </c>
      <c r="S24" s="252">
        <f>Бланк!C21</f>
        <v>0</v>
      </c>
      <c r="T24" s="252">
        <f>Бланк!D21</f>
        <v>0</v>
      </c>
      <c r="U24" s="252">
        <f>Бланк!E21</f>
        <v>0</v>
      </c>
      <c r="V24" s="252">
        <f>IF(E21="Гладкий",0,(1*D21))</f>
        <v>0</v>
      </c>
      <c r="W24" s="252">
        <f>Бланк!F21</f>
        <v>18</v>
      </c>
      <c r="X24" s="252">
        <f>Бланк!G21</f>
        <v>0</v>
      </c>
      <c r="Y24" s="31">
        <f>W24</f>
        <v>18</v>
      </c>
      <c r="Z24" s="32" t="s">
        <v>14</v>
      </c>
      <c r="AA24" s="31">
        <f>R24</f>
        <v>0</v>
      </c>
      <c r="AB24" s="31">
        <f>IF(U24="Гладкий",S24,164)</f>
        <v>164</v>
      </c>
      <c r="AC24" s="103">
        <f t="shared" ref="AC24" si="93">IF(AA24&gt;0,T24,0)</f>
        <v>0</v>
      </c>
      <c r="AD24" s="31">
        <f>H21</f>
        <v>0</v>
      </c>
      <c r="AE24" s="258">
        <f>IF(U24="Гладкий",0,((R24+S24)*2*T24/1000))</f>
        <v>0</v>
      </c>
      <c r="AF24" s="98">
        <f>IF(U24="Гладкий",((AA24+AB24)*2*AC24/1000),(AA24*2*AC24/1000))</f>
        <v>0</v>
      </c>
      <c r="AG24" s="99">
        <f t="shared" ref="AG24" si="94">IF(U24="5-ти элем",((AA24+AB24)*2+AA24)*AC24/1000,IF(U24="Витрина",((AA24+AB24)*2+AA24)*AC24/1000,IF(U24="3-х элем",((AA24+AB24)*2+AA24)*AC24/1000,IF(U24="Гладкий",(AA24+AB24)*2*AC24/1000,0))))</f>
        <v>0</v>
      </c>
      <c r="AH24" s="31">
        <f>IF(U24="5-ти элем",(AA24*2*2*AC24/1000),IF(U24="витрина",(AA24*2*AC24/1000),0))</f>
        <v>0</v>
      </c>
      <c r="AI24" s="31">
        <f>IF(U24="5-ти элем",(16*T24),IF(U24="3-х элем",(12*T24),IF(U24="витрина",(16*T24),0)))</f>
        <v>0</v>
      </c>
      <c r="AJ24" s="37">
        <f>AF24+AE24</f>
        <v>0</v>
      </c>
      <c r="AK24" s="45">
        <f t="shared" ref="AK24" si="95">AD24</f>
        <v>0</v>
      </c>
      <c r="AL24" s="31">
        <f t="shared" ref="AL24" si="96">AK24</f>
        <v>0</v>
      </c>
      <c r="AM24" s="31">
        <f t="shared" ref="AM24" si="97">IF(U24="Гладкий",AK24, 0)</f>
        <v>0</v>
      </c>
      <c r="AN24" s="47">
        <f t="shared" ref="AN24" si="98">IF(U24="Гладкий",AK24, 0)</f>
        <v>0</v>
      </c>
      <c r="AO24" s="50">
        <f>IF(U24="5-ти элем","Paz 8 mm",IF(U24="витрина","Paz 4 mm",0))</f>
        <v>0</v>
      </c>
      <c r="AP24" s="109">
        <f t="shared" si="7"/>
        <v>0</v>
      </c>
      <c r="AQ24" s="3">
        <f t="shared" si="0"/>
        <v>0</v>
      </c>
      <c r="AR24" s="11">
        <f>AF24+AF25+AE24</f>
        <v>0</v>
      </c>
      <c r="AS24" s="3"/>
    </row>
    <row r="25" spans="1:49" ht="15.75" thickBot="1" x14ac:dyDescent="0.3">
      <c r="A25" s="81">
        <v>12</v>
      </c>
      <c r="B25" s="82">
        <f>'Фасады Клеаф'!D21</f>
        <v>0</v>
      </c>
      <c r="C25" s="82">
        <f>'Фасады Клеаф'!E21</f>
        <v>0</v>
      </c>
      <c r="D25" s="82">
        <f>'Фасады Клеаф'!F21</f>
        <v>0</v>
      </c>
      <c r="E25" s="82">
        <f>'Фасады Клеаф'!C21</f>
        <v>0</v>
      </c>
      <c r="F25" s="82">
        <v>18</v>
      </c>
      <c r="G25" s="79">
        <f t="shared" si="47"/>
        <v>0</v>
      </c>
      <c r="H25" s="83">
        <f>'Фасады Клеаф'!G21</f>
        <v>0</v>
      </c>
      <c r="I25" s="14"/>
      <c r="Q25" s="250"/>
      <c r="R25" s="253"/>
      <c r="S25" s="253"/>
      <c r="T25" s="253"/>
      <c r="U25" s="253"/>
      <c r="V25" s="253"/>
      <c r="W25" s="253"/>
      <c r="X25" s="253"/>
      <c r="Y25" s="69">
        <f>W24</f>
        <v>18</v>
      </c>
      <c r="Z25" s="8" t="s">
        <v>15</v>
      </c>
      <c r="AA25" s="69">
        <f>IF(U24="5-ти элем",(S24-160),IF(U24="витрина",(S24-160),IF(U24="3-х элем",(S24-160),0)))</f>
        <v>0</v>
      </c>
      <c r="AB25" s="69">
        <f>IF(U24="5-ти элем",164,IF(U24="витрина",164,IF(U24="3-х элем",R24,0)))</f>
        <v>0</v>
      </c>
      <c r="AC25" s="103">
        <f t="shared" ref="AC25" si="99">IF(AA25&gt;0,T24,0)</f>
        <v>0</v>
      </c>
      <c r="AD25" s="69">
        <f>H21</f>
        <v>0</v>
      </c>
      <c r="AE25" s="259"/>
      <c r="AF25" s="97">
        <f t="shared" ref="AF25" si="100">IF(U24="3-х элем",(AB25*2*AC25/1000),IF(U24="5-ти элем",((AA25+AB25)*2*AC25/1000),IF(U24="витрина",((AA25+AB25)*2*AC25/1000),0)))</f>
        <v>0</v>
      </c>
      <c r="AG25" s="99">
        <f t="shared" ref="AG25" si="101">IF(U24="5-ти элем",((AA25+AB25)*2+AA25)*AC25/1000,IF(U24="Витрина",((AA25+AB25)*2+AA25)*AC25/1000,IF(U24="3-х элем",(AA25+AB25)*2*AC25/1000,0)))</f>
        <v>0</v>
      </c>
      <c r="AH25" s="12">
        <f>IF(U24="5-ти элем",(AA25*2*2*AC25/1000),IF(U24="витрина",(AA25*2*AC25/1000),0))</f>
        <v>0</v>
      </c>
      <c r="AI25" s="69"/>
      <c r="AJ25" s="38">
        <f>AF25</f>
        <v>0</v>
      </c>
      <c r="AK25" s="41">
        <f t="shared" ref="AK25" si="102">IF(U24="5-ти элем",AK24,IF(U24="витрина",AK24,0))</f>
        <v>0</v>
      </c>
      <c r="AL25" s="88">
        <f t="shared" ref="AL25" si="103">IF(U24="5-ти элем",AK24,IF(U24="витрина",AK24,0))</f>
        <v>0</v>
      </c>
      <c r="AM25" s="88">
        <f t="shared" ref="AM25" si="104">IF(U24="Гладкий", 0,AK24)</f>
        <v>0</v>
      </c>
      <c r="AN25" s="48">
        <f t="shared" ref="AN25" si="105">IF(U24="Гладкий", 0,AK24)</f>
        <v>0</v>
      </c>
      <c r="AO25" s="51">
        <f>IF(U24="5-ти элем","Paz 8 mm",IF(U24="витрина","Paz 4 mm",0))</f>
        <v>0</v>
      </c>
      <c r="AP25" s="109">
        <f t="shared" si="7"/>
        <v>0</v>
      </c>
      <c r="AQ25" s="3">
        <f t="shared" si="0"/>
        <v>0</v>
      </c>
      <c r="AR25" s="11"/>
      <c r="AS25" s="3"/>
    </row>
    <row r="26" spans="1:49" ht="15.75" thickBot="1" x14ac:dyDescent="0.3">
      <c r="A26" s="81">
        <v>13</v>
      </c>
      <c r="B26" s="82">
        <f>'Фасады Клеаф'!D22</f>
        <v>0</v>
      </c>
      <c r="C26" s="82">
        <f>'Фасады Клеаф'!E22</f>
        <v>0</v>
      </c>
      <c r="D26" s="82">
        <f>'Фасады Клеаф'!F22</f>
        <v>0</v>
      </c>
      <c r="E26" s="82">
        <f>'Фасады Клеаф'!C22</f>
        <v>0</v>
      </c>
      <c r="F26" s="82">
        <v>18</v>
      </c>
      <c r="G26" s="79">
        <f t="shared" si="47"/>
        <v>0</v>
      </c>
      <c r="H26" s="83">
        <f>'Фасады Клеаф'!G22</f>
        <v>0</v>
      </c>
      <c r="I26" s="14"/>
      <c r="Q26" s="251"/>
      <c r="R26" s="254"/>
      <c r="S26" s="254"/>
      <c r="T26" s="254"/>
      <c r="U26" s="254"/>
      <c r="V26" s="254"/>
      <c r="W26" s="254"/>
      <c r="X26" s="254"/>
      <c r="Y26" s="33">
        <f>X24</f>
        <v>0</v>
      </c>
      <c r="Z26" s="34" t="s">
        <v>1</v>
      </c>
      <c r="AA26" s="33">
        <f>IF(U24="5-ти элем",(R24-160+19),IF(U24="витрина",(R24-160+19),0))</f>
        <v>0</v>
      </c>
      <c r="AB26" s="33">
        <f>IF(U24="5-ти элем",(S24-160+19),IF(U24="витрина",(S24-160+19),0))</f>
        <v>0</v>
      </c>
      <c r="AC26" s="104">
        <f t="shared" ref="AC26" si="106">IF(U24="Гладкий",0,IF(U24="3-х элем",0,T24))</f>
        <v>0</v>
      </c>
      <c r="AD26" s="33">
        <f>IF(E21="Витрина","Стекло",H21)</f>
        <v>0</v>
      </c>
      <c r="AE26" s="260"/>
      <c r="AF26" s="101"/>
      <c r="AG26" s="100">
        <f t="shared" ref="AG26" si="107">IF(Y26=8,(AA26+AB26)*2*AC26/1000,0)</f>
        <v>0</v>
      </c>
      <c r="AH26" s="35">
        <v>0</v>
      </c>
      <c r="AI26" s="33"/>
      <c r="AJ26" s="40"/>
      <c r="AK26" s="42">
        <v>0</v>
      </c>
      <c r="AL26" s="33">
        <v>0</v>
      </c>
      <c r="AM26" s="33">
        <v>0</v>
      </c>
      <c r="AN26" s="39">
        <v>0</v>
      </c>
      <c r="AO26" s="52"/>
      <c r="AP26" s="109">
        <f>IF(AD26="Стекло",0,(AA26*AB26*AC26/1000000))</f>
        <v>0</v>
      </c>
      <c r="AQ26" s="3">
        <f t="shared" si="0"/>
        <v>0</v>
      </c>
      <c r="AR26" s="11"/>
      <c r="AS26" s="3"/>
    </row>
    <row r="27" spans="1:49" ht="15.75" thickBot="1" x14ac:dyDescent="0.3">
      <c r="A27" s="81">
        <v>14</v>
      </c>
      <c r="B27" s="82">
        <f>'Фасады Клеаф'!D23</f>
        <v>0</v>
      </c>
      <c r="C27" s="82">
        <f>'Фасады Клеаф'!E23</f>
        <v>0</v>
      </c>
      <c r="D27" s="82">
        <f>'Фасады Клеаф'!F23</f>
        <v>0</v>
      </c>
      <c r="E27" s="82">
        <f>'Фасады Клеаф'!C23</f>
        <v>0</v>
      </c>
      <c r="F27" s="82">
        <v>18</v>
      </c>
      <c r="G27" s="79">
        <f t="shared" si="47"/>
        <v>0</v>
      </c>
      <c r="H27" s="83">
        <f>'Фасады Клеаф'!G23</f>
        <v>0</v>
      </c>
      <c r="I27" s="14"/>
      <c r="Q27" s="249">
        <v>9</v>
      </c>
      <c r="R27" s="252">
        <f>Бланк!B22</f>
        <v>0</v>
      </c>
      <c r="S27" s="252">
        <f>Бланк!C22</f>
        <v>0</v>
      </c>
      <c r="T27" s="252">
        <f>Бланк!D22</f>
        <v>0</v>
      </c>
      <c r="U27" s="252">
        <f>Бланк!E22</f>
        <v>0</v>
      </c>
      <c r="V27" s="252">
        <f>IF(E22="Гладкий",0,(1*D22))</f>
        <v>0</v>
      </c>
      <c r="W27" s="252">
        <f>Бланк!F22</f>
        <v>18</v>
      </c>
      <c r="X27" s="252">
        <f>Бланк!G22</f>
        <v>0</v>
      </c>
      <c r="Y27" s="31">
        <f>W27</f>
        <v>18</v>
      </c>
      <c r="Z27" s="32" t="s">
        <v>14</v>
      </c>
      <c r="AA27" s="31">
        <f>R27</f>
        <v>0</v>
      </c>
      <c r="AB27" s="31">
        <f>IF(U27="Гладкий",S27,164)</f>
        <v>164</v>
      </c>
      <c r="AC27" s="103">
        <f t="shared" ref="AC27" si="108">IF(AA27&gt;0,T27,0)</f>
        <v>0</v>
      </c>
      <c r="AD27" s="31">
        <f>H22</f>
        <v>0</v>
      </c>
      <c r="AE27" s="258">
        <f>IF(U27="Гладкий",0,((R27+S27)*2*T27/1000))</f>
        <v>0</v>
      </c>
      <c r="AF27" s="98">
        <f>IF(U27="Гладкий",((AA27+AB27)*2*AC27/1000),(AA27*2*AC27/1000))</f>
        <v>0</v>
      </c>
      <c r="AG27" s="99">
        <f t="shared" ref="AG27" si="109">IF(U27="5-ти элем",((AA27+AB27)*2+AA27)*AC27/1000,IF(U27="Витрина",((AA27+AB27)*2+AA27)*AC27/1000,IF(U27="3-х элем",((AA27+AB27)*2+AA27)*AC27/1000,IF(U27="Гладкий",(AA27+AB27)*2*AC27/1000,0))))</f>
        <v>0</v>
      </c>
      <c r="AH27" s="31">
        <f>IF(U27="5-ти элем",(AA27*2*2*AC27/1000),IF(U27="витрина",(AA27*2*AC27/1000),0))</f>
        <v>0</v>
      </c>
      <c r="AI27" s="31">
        <f>IF(U27="5-ти элем",(16*T27),IF(U27="3-х элем",(12*T27),IF(U27="витрина",(16*T27),0)))</f>
        <v>0</v>
      </c>
      <c r="AJ27" s="37">
        <f>AF27+AE27</f>
        <v>0</v>
      </c>
      <c r="AK27" s="45">
        <f t="shared" ref="AK27" si="110">AD27</f>
        <v>0</v>
      </c>
      <c r="AL27" s="31">
        <f t="shared" ref="AL27" si="111">AK27</f>
        <v>0</v>
      </c>
      <c r="AM27" s="31">
        <f t="shared" ref="AM27" si="112">IF(U27="Гладкий",AK27, 0)</f>
        <v>0</v>
      </c>
      <c r="AN27" s="47">
        <f t="shared" ref="AN27" si="113">IF(U27="Гладкий",AK27, 0)</f>
        <v>0</v>
      </c>
      <c r="AO27" s="50">
        <f>IF(U27="5-ти элем","Paz 8 mm",IF(U27="витрина","Paz 4 mm",0))</f>
        <v>0</v>
      </c>
      <c r="AP27" s="109">
        <f t="shared" si="7"/>
        <v>0</v>
      </c>
      <c r="AQ27" s="3">
        <f t="shared" si="0"/>
        <v>0</v>
      </c>
      <c r="AR27" s="11">
        <f>AF27+AF28+AE27</f>
        <v>0</v>
      </c>
      <c r="AS27" s="3"/>
    </row>
    <row r="28" spans="1:49" ht="15.75" thickBot="1" x14ac:dyDescent="0.3">
      <c r="A28" s="81">
        <v>15</v>
      </c>
      <c r="B28" s="82">
        <f>'Фасады Клеаф'!D24</f>
        <v>0</v>
      </c>
      <c r="C28" s="82">
        <f>'Фасады Клеаф'!E24</f>
        <v>0</v>
      </c>
      <c r="D28" s="82">
        <f>'Фасады Клеаф'!F24</f>
        <v>0</v>
      </c>
      <c r="E28" s="82">
        <f>'Фасады Клеаф'!C24</f>
        <v>0</v>
      </c>
      <c r="F28" s="82">
        <v>18</v>
      </c>
      <c r="G28" s="79">
        <f t="shared" si="47"/>
        <v>0</v>
      </c>
      <c r="H28" s="83">
        <f>'Фасады Клеаф'!G24</f>
        <v>0</v>
      </c>
      <c r="I28" s="14"/>
      <c r="Q28" s="250"/>
      <c r="R28" s="253"/>
      <c r="S28" s="253"/>
      <c r="T28" s="253"/>
      <c r="U28" s="253"/>
      <c r="V28" s="253"/>
      <c r="W28" s="253"/>
      <c r="X28" s="253"/>
      <c r="Y28" s="69">
        <f>W27</f>
        <v>18</v>
      </c>
      <c r="Z28" s="8" t="s">
        <v>15</v>
      </c>
      <c r="AA28" s="69">
        <f>IF(U27="5-ти элем",(S27-160),IF(U27="витрина",(S27-160),IF(U27="3-х элем",(S27-160),0)))</f>
        <v>0</v>
      </c>
      <c r="AB28" s="69">
        <f>IF(U27="5-ти элем",164,IF(U27="витрина",164,IF(U27="3-х элем",R27,0)))</f>
        <v>0</v>
      </c>
      <c r="AC28" s="103">
        <f t="shared" ref="AC28" si="114">IF(AA28&gt;0,T27,0)</f>
        <v>0</v>
      </c>
      <c r="AD28" s="69">
        <f>H22</f>
        <v>0</v>
      </c>
      <c r="AE28" s="259"/>
      <c r="AF28" s="12">
        <f t="shared" ref="AF28" si="115">IF(U27="3-х элем",(AB28*2*AC28/1000),IF(U27="5-ти элем",((AA28+AB28)*2*AC28/1000),IF(U27="витрина",((AA28+AB28)*2*AC28/1000),0)))</f>
        <v>0</v>
      </c>
      <c r="AG28" s="99">
        <f t="shared" ref="AG28" si="116">IF(U27="5-ти элем",((AA28+AB28)*2+AA28)*AC28/1000,IF(U27="Витрина",((AA28+AB28)*2+AA28)*AC28/1000,IF(U27="3-х элем",(AA28+AB28)*2*AC28/1000,0)))</f>
        <v>0</v>
      </c>
      <c r="AH28" s="12">
        <f>IF(U27="5-ти элем",(AA28*2*2*AC28/1000),IF(U27="витрина",(AA28*2*AC28/1000),0))</f>
        <v>0</v>
      </c>
      <c r="AI28" s="69"/>
      <c r="AJ28" s="38">
        <f>AF28</f>
        <v>0</v>
      </c>
      <c r="AK28" s="41">
        <f t="shared" ref="AK28" si="117">IF(U27="5-ти элем",AK27,IF(U27="витрина",AK27,0))</f>
        <v>0</v>
      </c>
      <c r="AL28" s="88">
        <f t="shared" ref="AL28" si="118">IF(U27="5-ти элем",AK27,IF(U27="витрина",AK27,0))</f>
        <v>0</v>
      </c>
      <c r="AM28" s="88">
        <f t="shared" ref="AM28" si="119">IF(U27="Гладкий", 0,AK27)</f>
        <v>0</v>
      </c>
      <c r="AN28" s="48">
        <f t="shared" ref="AN28" si="120">IF(U27="Гладкий", 0,AK27)</f>
        <v>0</v>
      </c>
      <c r="AO28" s="51">
        <f>IF(U27="5-ти элем","Paz 8 mm",IF(U27="витрина","Paz 4 mm",0))</f>
        <v>0</v>
      </c>
      <c r="AP28" s="109">
        <f t="shared" si="7"/>
        <v>0</v>
      </c>
      <c r="AQ28" s="3">
        <f t="shared" si="0"/>
        <v>0</v>
      </c>
      <c r="AR28" s="11"/>
      <c r="AS28" s="3"/>
    </row>
    <row r="29" spans="1:49" ht="15.75" thickBot="1" x14ac:dyDescent="0.3">
      <c r="A29" s="81">
        <v>16</v>
      </c>
      <c r="B29" s="82">
        <f>'Фасады Клеаф'!D25</f>
        <v>0</v>
      </c>
      <c r="C29" s="82">
        <f>'Фасады Клеаф'!E25</f>
        <v>0</v>
      </c>
      <c r="D29" s="82">
        <f>'Фасады Клеаф'!F25</f>
        <v>0</v>
      </c>
      <c r="E29" s="82">
        <f>'Фасады Клеаф'!C25</f>
        <v>0</v>
      </c>
      <c r="F29" s="82">
        <v>18</v>
      </c>
      <c r="G29" s="79">
        <f t="shared" si="47"/>
        <v>0</v>
      </c>
      <c r="H29" s="83">
        <f>'Фасады Клеаф'!G25</f>
        <v>0</v>
      </c>
      <c r="I29" s="14"/>
      <c r="Q29" s="251"/>
      <c r="R29" s="254"/>
      <c r="S29" s="254"/>
      <c r="T29" s="254"/>
      <c r="U29" s="254"/>
      <c r="V29" s="254"/>
      <c r="W29" s="254"/>
      <c r="X29" s="254"/>
      <c r="Y29" s="33">
        <f>X27</f>
        <v>0</v>
      </c>
      <c r="Z29" s="34" t="s">
        <v>1</v>
      </c>
      <c r="AA29" s="33">
        <f>IF(U27="5-ти элем",(R27-160+19),IF(U27="витрина",(R27-160+19),0))</f>
        <v>0</v>
      </c>
      <c r="AB29" s="33">
        <f>IF(U27="5-ти элем",(S27-160+19),IF(U27="витрина",(S27-160+19),0))</f>
        <v>0</v>
      </c>
      <c r="AC29" s="104">
        <f t="shared" ref="AC29" si="121">IF(U27="Гладкий",0,IF(U27="3-х элем",0,T27))</f>
        <v>0</v>
      </c>
      <c r="AD29" s="33">
        <f>IF(E22="Витрина","Стекло",H22)</f>
        <v>0</v>
      </c>
      <c r="AE29" s="260"/>
      <c r="AF29" s="33"/>
      <c r="AG29" s="100">
        <f t="shared" ref="AG29" si="122">IF(Y29=8,(AA29+AB29)*2*AC29/1000,0)</f>
        <v>0</v>
      </c>
      <c r="AH29" s="35">
        <v>0</v>
      </c>
      <c r="AI29" s="33"/>
      <c r="AJ29" s="40"/>
      <c r="AK29" s="42">
        <v>0</v>
      </c>
      <c r="AL29" s="33">
        <v>0</v>
      </c>
      <c r="AM29" s="33">
        <v>0</v>
      </c>
      <c r="AN29" s="39">
        <v>0</v>
      </c>
      <c r="AO29" s="52"/>
      <c r="AP29" s="109">
        <f>IF(AD29="Стекло",0,(AA29*AB29*AC29/1000000))</f>
        <v>0</v>
      </c>
      <c r="AQ29" s="3">
        <f t="shared" si="0"/>
        <v>0</v>
      </c>
      <c r="AR29" s="11"/>
      <c r="AS29" s="3"/>
    </row>
    <row r="30" spans="1:49" ht="15.75" thickBot="1" x14ac:dyDescent="0.3">
      <c r="A30" s="81">
        <v>17</v>
      </c>
      <c r="B30" s="82">
        <f>'Фасады Клеаф'!D26</f>
        <v>0</v>
      </c>
      <c r="C30" s="82">
        <f>'Фасады Клеаф'!E26</f>
        <v>0</v>
      </c>
      <c r="D30" s="82">
        <f>'Фасады Клеаф'!F26</f>
        <v>0</v>
      </c>
      <c r="E30" s="82">
        <f>'Фасады Клеаф'!C26</f>
        <v>0</v>
      </c>
      <c r="F30" s="82">
        <v>18</v>
      </c>
      <c r="G30" s="79">
        <f t="shared" si="47"/>
        <v>0</v>
      </c>
      <c r="H30" s="83">
        <f>'Фасады Клеаф'!G26</f>
        <v>0</v>
      </c>
      <c r="I30" s="14"/>
      <c r="M30" s="14"/>
      <c r="N30" s="14"/>
      <c r="O30" s="14"/>
      <c r="Q30" s="249">
        <v>10</v>
      </c>
      <c r="R30" s="252">
        <f>Бланк!B23</f>
        <v>0</v>
      </c>
      <c r="S30" s="252">
        <f>Бланк!C23</f>
        <v>0</v>
      </c>
      <c r="T30" s="252">
        <f>Бланк!D23</f>
        <v>0</v>
      </c>
      <c r="U30" s="252">
        <f>Бланк!E23</f>
        <v>0</v>
      </c>
      <c r="V30" s="252">
        <f>IF(E23="Гладкий",0,(1*D23))</f>
        <v>0</v>
      </c>
      <c r="W30" s="252">
        <f>Бланк!F23</f>
        <v>18</v>
      </c>
      <c r="X30" s="252">
        <f>Бланк!G23</f>
        <v>0</v>
      </c>
      <c r="Y30" s="31">
        <f>W30</f>
        <v>18</v>
      </c>
      <c r="Z30" s="32" t="s">
        <v>14</v>
      </c>
      <c r="AA30" s="31">
        <f>R30</f>
        <v>0</v>
      </c>
      <c r="AB30" s="31">
        <f>IF(U30="Гладкий",S30,164)</f>
        <v>164</v>
      </c>
      <c r="AC30" s="103">
        <f t="shared" ref="AC30" si="123">IF(AA30&gt;0,T30,0)</f>
        <v>0</v>
      </c>
      <c r="AD30" s="31">
        <f>H23</f>
        <v>0</v>
      </c>
      <c r="AE30" s="258">
        <f>IF(U30="Гладкий",0,((R30+S30)*2*T30/1000))</f>
        <v>0</v>
      </c>
      <c r="AF30" s="98">
        <f>IF(U30="Гладкий",((AA30+AB30)*2*AC30/1000),(AA30*2*AC30/1000))</f>
        <v>0</v>
      </c>
      <c r="AG30" s="99">
        <f t="shared" ref="AG30" si="124">IF(U30="5-ти элем",((AA30+AB30)*2+AA30)*AC30/1000,IF(U30="Витрина",((AA30+AB30)*2+AA30)*AC30/1000,IF(U30="3-х элем",((AA30+AB30)*2+AA30)*AC30/1000,IF(U30="Гладкий",(AA30+AB30)*2*AC30/1000,0))))</f>
        <v>0</v>
      </c>
      <c r="AH30" s="31">
        <f>IF(U30="5-ти элем",(AA30*2*2*AC30/1000),IF(U30="витрина",(AA30*2*AC30/1000),0))</f>
        <v>0</v>
      </c>
      <c r="AI30" s="31">
        <f>IF(U30="5-ти элем",(16*T30),IF(U30="3-х элем",(12*T30),IF(U30="витрина",(16*T30),0)))</f>
        <v>0</v>
      </c>
      <c r="AJ30" s="37">
        <f>AF30+AE30</f>
        <v>0</v>
      </c>
      <c r="AK30" s="45">
        <f t="shared" ref="AK30" si="125">AD30</f>
        <v>0</v>
      </c>
      <c r="AL30" s="31">
        <f t="shared" ref="AL30" si="126">AK30</f>
        <v>0</v>
      </c>
      <c r="AM30" s="31">
        <f t="shared" ref="AM30" si="127">IF(U30="Гладкий",AK30, 0)</f>
        <v>0</v>
      </c>
      <c r="AN30" s="47">
        <f t="shared" ref="AN30" si="128">IF(U30="Гладкий",AK30, 0)</f>
        <v>0</v>
      </c>
      <c r="AO30" s="50">
        <f>IF(U30="5-ти элем","Paz 8 mm",IF(U30="витрина","Paz 4 mm",0))</f>
        <v>0</v>
      </c>
      <c r="AP30" s="109">
        <f t="shared" si="7"/>
        <v>0</v>
      </c>
      <c r="AQ30" s="3">
        <f t="shared" si="0"/>
        <v>0</v>
      </c>
      <c r="AR30" s="11">
        <f>AF30+AF31+AE30</f>
        <v>0</v>
      </c>
      <c r="AS30" s="3"/>
    </row>
    <row r="31" spans="1:49" ht="15.75" thickBot="1" x14ac:dyDescent="0.3">
      <c r="A31" s="81">
        <v>18</v>
      </c>
      <c r="B31" s="82">
        <f>'Фасады Клеаф'!D27</f>
        <v>0</v>
      </c>
      <c r="C31" s="82">
        <f>'Фасады Клеаф'!E27</f>
        <v>0</v>
      </c>
      <c r="D31" s="82">
        <f>'Фасады Клеаф'!F27</f>
        <v>0</v>
      </c>
      <c r="E31" s="82">
        <f>'Фасады Клеаф'!C27</f>
        <v>0</v>
      </c>
      <c r="F31" s="82">
        <v>18</v>
      </c>
      <c r="G31" s="79">
        <f t="shared" si="47"/>
        <v>0</v>
      </c>
      <c r="H31" s="83">
        <f>'Фасады Клеаф'!G27</f>
        <v>0</v>
      </c>
      <c r="I31" s="14"/>
      <c r="J31" s="14"/>
      <c r="K31" s="14"/>
      <c r="L31" s="14"/>
      <c r="M31" s="22"/>
      <c r="N31" s="22"/>
      <c r="O31" s="22"/>
      <c r="Q31" s="250"/>
      <c r="R31" s="253"/>
      <c r="S31" s="253"/>
      <c r="T31" s="253"/>
      <c r="U31" s="253"/>
      <c r="V31" s="253"/>
      <c r="W31" s="253"/>
      <c r="X31" s="253"/>
      <c r="Y31" s="69">
        <f>W30</f>
        <v>18</v>
      </c>
      <c r="Z31" s="8" t="s">
        <v>15</v>
      </c>
      <c r="AA31" s="69">
        <f>IF(U30="5-ти элем",(S30-160),IF(U30="витрина",(S30-160),IF(U30="3-х элем",(S30-160),0)))</f>
        <v>0</v>
      </c>
      <c r="AB31" s="69">
        <f>IF(U30="5-ти элем",164,IF(U30="витрина",164,IF(U30="3-х элем",R30,0)))</f>
        <v>0</v>
      </c>
      <c r="AC31" s="103">
        <f t="shared" ref="AC31" si="129">IF(AA31&gt;0,T30,0)</f>
        <v>0</v>
      </c>
      <c r="AD31" s="69">
        <f>H23</f>
        <v>0</v>
      </c>
      <c r="AE31" s="259"/>
      <c r="AF31" s="12">
        <f t="shared" ref="AF31" si="130">IF(U30="3-х элем",(AB31*2*AC31/1000),IF(U30="5-ти элем",((AA31+AB31)*2*AC31/1000),IF(U30="витрина",((AA31+AB31)*2*AC31/1000),0)))</f>
        <v>0</v>
      </c>
      <c r="AG31" s="99">
        <f t="shared" ref="AG31" si="131">IF(U30="5-ти элем",((AA31+AB31)*2+AA31)*AC31/1000,IF(U30="Витрина",((AA31+AB31)*2+AA31)*AC31/1000,IF(U30="3-х элем",(AA31+AB31)*2*AC31/1000,0)))</f>
        <v>0</v>
      </c>
      <c r="AH31" s="12">
        <f>IF(U30="5-ти элем",(AA31*2*2*AC31/1000),IF(U30="витрина",(AA31*2*AC31/1000),0))</f>
        <v>0</v>
      </c>
      <c r="AI31" s="69"/>
      <c r="AJ31" s="38">
        <f>AF31</f>
        <v>0</v>
      </c>
      <c r="AK31" s="41">
        <f t="shared" ref="AK31" si="132">IF(U30="5-ти элем",AK30,IF(U30="витрина",AK30,0))</f>
        <v>0</v>
      </c>
      <c r="AL31" s="88">
        <f t="shared" ref="AL31" si="133">IF(U30="5-ти элем",AK30,IF(U30="витрина",AK30,0))</f>
        <v>0</v>
      </c>
      <c r="AM31" s="88">
        <f t="shared" ref="AM31" si="134">IF(U30="Гладкий", 0,AK30)</f>
        <v>0</v>
      </c>
      <c r="AN31" s="48">
        <f t="shared" ref="AN31" si="135">IF(U30="Гладкий", 0,AK30)</f>
        <v>0</v>
      </c>
      <c r="AO31" s="51">
        <f>IF(U30="5-ти элем","Paz 8 mm",IF(U30="витрина","Paz 4 mm",0))</f>
        <v>0</v>
      </c>
      <c r="AP31" s="109">
        <f t="shared" si="7"/>
        <v>0</v>
      </c>
      <c r="AQ31" s="3">
        <f t="shared" si="0"/>
        <v>0</v>
      </c>
      <c r="AR31" s="11"/>
      <c r="AS31" s="3"/>
    </row>
    <row r="32" spans="1:49" ht="15.75" thickBot="1" x14ac:dyDescent="0.3">
      <c r="A32" s="81">
        <v>19</v>
      </c>
      <c r="B32" s="82">
        <f>'Фасады Клеаф'!D28</f>
        <v>0</v>
      </c>
      <c r="C32" s="82">
        <f>'Фасады Клеаф'!E28</f>
        <v>0</v>
      </c>
      <c r="D32" s="82">
        <f>'Фасады Клеаф'!F28</f>
        <v>0</v>
      </c>
      <c r="E32" s="82">
        <f>'Фасады Клеаф'!C28</f>
        <v>0</v>
      </c>
      <c r="F32" s="82">
        <v>18</v>
      </c>
      <c r="G32" s="79">
        <f t="shared" si="47"/>
        <v>0</v>
      </c>
      <c r="H32" s="83">
        <f>'Фасады Клеаф'!G28</f>
        <v>0</v>
      </c>
      <c r="I32" s="9"/>
      <c r="J32" s="22"/>
      <c r="K32" s="22"/>
      <c r="L32" s="22"/>
      <c r="M32" s="22"/>
      <c r="N32" s="22"/>
      <c r="O32" s="22"/>
      <c r="Q32" s="251"/>
      <c r="R32" s="254"/>
      <c r="S32" s="254"/>
      <c r="T32" s="254"/>
      <c r="U32" s="254"/>
      <c r="V32" s="254"/>
      <c r="W32" s="254"/>
      <c r="X32" s="254"/>
      <c r="Y32" s="33">
        <f>X30</f>
        <v>0</v>
      </c>
      <c r="Z32" s="34" t="s">
        <v>1</v>
      </c>
      <c r="AA32" s="33">
        <f>IF(U30="5-ти элем",(R30-160+19),IF(U30="витрина",(R30-160+19),0))</f>
        <v>0</v>
      </c>
      <c r="AB32" s="33">
        <f>IF(U30="5-ти элем",(S30-160+19),IF(U30="витрина",(S30-160+19),0))</f>
        <v>0</v>
      </c>
      <c r="AC32" s="104">
        <f t="shared" ref="AC32" si="136">IF(U30="Гладкий",0,IF(U30="3-х элем",0,T30))</f>
        <v>0</v>
      </c>
      <c r="AD32" s="33">
        <f>IF(E23="Витрина","Стекло",H23)</f>
        <v>0</v>
      </c>
      <c r="AE32" s="260"/>
      <c r="AF32" s="33"/>
      <c r="AG32" s="100">
        <f t="shared" ref="AG32" si="137">IF(Y32=8,(AA32+AB32)*2*AC32/1000,0)</f>
        <v>0</v>
      </c>
      <c r="AH32" s="35">
        <v>0</v>
      </c>
      <c r="AI32" s="33"/>
      <c r="AJ32" s="40"/>
      <c r="AK32" s="42">
        <v>0</v>
      </c>
      <c r="AL32" s="33">
        <v>0</v>
      </c>
      <c r="AM32" s="33">
        <v>0</v>
      </c>
      <c r="AN32" s="39">
        <v>0</v>
      </c>
      <c r="AO32" s="52"/>
      <c r="AP32" s="109">
        <f>IF(AD32="Стекло",0,(AA32*AB32*AC32/1000000))</f>
        <v>0</v>
      </c>
      <c r="AQ32" s="3">
        <f t="shared" si="0"/>
        <v>0</v>
      </c>
      <c r="AR32" s="11"/>
      <c r="AS32" s="3"/>
    </row>
    <row r="33" spans="1:45" ht="15.75" thickBot="1" x14ac:dyDescent="0.3">
      <c r="A33" s="81">
        <v>20</v>
      </c>
      <c r="B33" s="82">
        <f>'Фасады Клеаф'!D29</f>
        <v>0</v>
      </c>
      <c r="C33" s="82">
        <f>'Фасады Клеаф'!E29</f>
        <v>0</v>
      </c>
      <c r="D33" s="82">
        <f>'Фасады Клеаф'!F29</f>
        <v>0</v>
      </c>
      <c r="E33" s="82">
        <f>'Фасады Клеаф'!C29</f>
        <v>0</v>
      </c>
      <c r="F33" s="82">
        <v>18</v>
      </c>
      <c r="G33" s="79">
        <f t="shared" si="47"/>
        <v>0</v>
      </c>
      <c r="H33" s="83">
        <f>'Фасады Клеаф'!G29</f>
        <v>0</v>
      </c>
      <c r="I33" s="9"/>
      <c r="J33" s="22"/>
      <c r="K33" s="22"/>
      <c r="L33" s="22"/>
      <c r="M33" s="22"/>
      <c r="N33" s="22"/>
      <c r="O33" s="22"/>
      <c r="Q33" s="249">
        <v>11</v>
      </c>
      <c r="R33" s="252">
        <f>Бланк!B24</f>
        <v>0</v>
      </c>
      <c r="S33" s="252">
        <f>Бланк!C24</f>
        <v>0</v>
      </c>
      <c r="T33" s="252">
        <f>Бланк!D24</f>
        <v>0</v>
      </c>
      <c r="U33" s="252">
        <f>Бланк!E24</f>
        <v>0</v>
      </c>
      <c r="V33" s="252">
        <f>IF(E24="Гладкий",0,(1*D24))</f>
        <v>0</v>
      </c>
      <c r="W33" s="252">
        <f>Бланк!F24</f>
        <v>18</v>
      </c>
      <c r="X33" s="252">
        <f>Бланк!G24</f>
        <v>0</v>
      </c>
      <c r="Y33" s="31">
        <f>W33</f>
        <v>18</v>
      </c>
      <c r="Z33" s="32" t="s">
        <v>14</v>
      </c>
      <c r="AA33" s="31">
        <f>R33</f>
        <v>0</v>
      </c>
      <c r="AB33" s="31">
        <f>IF(U33="Гладкий",S33,164)</f>
        <v>164</v>
      </c>
      <c r="AC33" s="103">
        <f t="shared" ref="AC33" si="138">IF(AA33&gt;0,T33,0)</f>
        <v>0</v>
      </c>
      <c r="AD33" s="31">
        <f>H24</f>
        <v>0</v>
      </c>
      <c r="AE33" s="258">
        <f>IF(U33="Гладкий",0,((R33+S33)*2*T33/1000))</f>
        <v>0</v>
      </c>
      <c r="AF33" s="98">
        <f>IF(U33="Гладкий",((AA33+AB33)*2*AC33/1000),(AA33*2*AC33/1000))</f>
        <v>0</v>
      </c>
      <c r="AG33" s="99">
        <f t="shared" ref="AG33" si="139">IF(U33="5-ти элем",((AA33+AB33)*2+AA33)*AC33/1000,IF(U33="Витрина",((AA33+AB33)*2+AA33)*AC33/1000,IF(U33="3-х элем",((AA33+AB33)*2+AA33)*AC33/1000,IF(U33="Гладкий",(AA33+AB33)*2*AC33/1000,0))))</f>
        <v>0</v>
      </c>
      <c r="AH33" s="31">
        <f>IF(U33="5-ти элем",(AA33*2*2*AC33/1000),IF(U33="витрина",(AA33*2*AC33/1000),0))</f>
        <v>0</v>
      </c>
      <c r="AI33" s="31">
        <f>IF(U33="5-ти элем",(16*T33),IF(U33="3-х элем",(12*T33),IF(U33="витрина",(16*T33),0)))</f>
        <v>0</v>
      </c>
      <c r="AJ33" s="37">
        <f>AF33+AE33</f>
        <v>0</v>
      </c>
      <c r="AK33" s="45">
        <f t="shared" ref="AK33" si="140">AD33</f>
        <v>0</v>
      </c>
      <c r="AL33" s="31">
        <f t="shared" ref="AL33" si="141">AK33</f>
        <v>0</v>
      </c>
      <c r="AM33" s="31">
        <f t="shared" ref="AM33" si="142">IF(U33="Гладкий",AK33, 0)</f>
        <v>0</v>
      </c>
      <c r="AN33" s="47">
        <f t="shared" ref="AN33" si="143">IF(U33="Гладкий",AK33, 0)</f>
        <v>0</v>
      </c>
      <c r="AO33" s="50">
        <f>IF(U33="5-ти элем","Paz 8 mm",IF(U33="витрина","Paz 4 mm",0))</f>
        <v>0</v>
      </c>
      <c r="AP33" s="109">
        <f t="shared" si="7"/>
        <v>0</v>
      </c>
      <c r="AQ33" s="3">
        <f t="shared" si="0"/>
        <v>0</v>
      </c>
      <c r="AR33" s="11">
        <f>AF33+AF34+AE33</f>
        <v>0</v>
      </c>
      <c r="AS33" s="3"/>
    </row>
    <row r="34" spans="1:45" ht="15.75" thickBot="1" x14ac:dyDescent="0.3">
      <c r="A34" s="81">
        <v>21</v>
      </c>
      <c r="B34" s="82">
        <f>'Фасады Клеаф'!D30</f>
        <v>0</v>
      </c>
      <c r="C34" s="82">
        <f>'Фасады Клеаф'!E30</f>
        <v>0</v>
      </c>
      <c r="D34" s="82">
        <f>'Фасады Клеаф'!F30</f>
        <v>0</v>
      </c>
      <c r="E34" s="82">
        <f>'Фасады Клеаф'!C30</f>
        <v>0</v>
      </c>
      <c r="F34" s="82">
        <v>18</v>
      </c>
      <c r="G34" s="79">
        <f t="shared" si="47"/>
        <v>0</v>
      </c>
      <c r="H34" s="83">
        <f>'Фасады Клеаф'!G30</f>
        <v>0</v>
      </c>
      <c r="I34" s="9"/>
      <c r="J34" s="22"/>
      <c r="K34" s="22"/>
      <c r="L34" s="22"/>
      <c r="Q34" s="250"/>
      <c r="R34" s="253"/>
      <c r="S34" s="253"/>
      <c r="T34" s="253"/>
      <c r="U34" s="253"/>
      <c r="V34" s="253"/>
      <c r="W34" s="253"/>
      <c r="X34" s="253"/>
      <c r="Y34" s="69">
        <f>W33</f>
        <v>18</v>
      </c>
      <c r="Z34" s="8" t="s">
        <v>15</v>
      </c>
      <c r="AA34" s="69">
        <f>IF(U33="5-ти элем",(S33-160),IF(U33="витрина",(S33-160),IF(U33="3-х элем",(S33-160),0)))</f>
        <v>0</v>
      </c>
      <c r="AB34" s="69">
        <f>IF(U33="5-ти элем",164,IF(U33="витрина",164,IF(U33="3-х элем",R33,0)))</f>
        <v>0</v>
      </c>
      <c r="AC34" s="103">
        <f t="shared" ref="AC34" si="144">IF(AA34&gt;0,T33,0)</f>
        <v>0</v>
      </c>
      <c r="AD34" s="69">
        <f>H24</f>
        <v>0</v>
      </c>
      <c r="AE34" s="259"/>
      <c r="AF34" s="12">
        <f t="shared" ref="AF34" si="145">IF(U33="3-х элем",(AB34*2*AC34/1000),IF(U33="5-ти элем",((AA34+AB34)*2*AC34/1000),IF(U33="витрина",((AA34+AB34)*2*AC34/1000),0)))</f>
        <v>0</v>
      </c>
      <c r="AG34" s="99">
        <f t="shared" ref="AG34" si="146">IF(U33="5-ти элем",((AA34+AB34)*2+AA34)*AC34/1000,IF(U33="Витрина",((AA34+AB34)*2+AA34)*AC34/1000,IF(U33="3-х элем",(AA34+AB34)*2*AC34/1000,0)))</f>
        <v>0</v>
      </c>
      <c r="AH34" s="12">
        <f>IF(U33="5-ти элем",(AA34*2*2*AC34/1000),IF(U33="витрина",(AA34*2*AC34/1000),0))</f>
        <v>0</v>
      </c>
      <c r="AI34" s="69"/>
      <c r="AJ34" s="38">
        <f>AF34</f>
        <v>0</v>
      </c>
      <c r="AK34" s="41">
        <f t="shared" ref="AK34" si="147">IF(U33="5-ти элем",AK33,IF(U33="витрина",AK33,0))</f>
        <v>0</v>
      </c>
      <c r="AL34" s="88">
        <f t="shared" ref="AL34" si="148">IF(U33="5-ти элем",AK33,IF(U33="витрина",AK33,0))</f>
        <v>0</v>
      </c>
      <c r="AM34" s="88">
        <f t="shared" ref="AM34" si="149">IF(U33="Гладкий", 0,AK33)</f>
        <v>0</v>
      </c>
      <c r="AN34" s="48">
        <f t="shared" ref="AN34" si="150">IF(U33="Гладкий", 0,AK33)</f>
        <v>0</v>
      </c>
      <c r="AO34" s="51">
        <f>IF(U33="5-ти элем","Paz 8 mm",IF(U33="витрина","Paz 4 mm",0))</f>
        <v>0</v>
      </c>
      <c r="AP34" s="109">
        <f t="shared" si="7"/>
        <v>0</v>
      </c>
      <c r="AQ34" s="3">
        <f t="shared" si="0"/>
        <v>0</v>
      </c>
      <c r="AR34" s="11"/>
      <c r="AS34" s="3"/>
    </row>
    <row r="35" spans="1:45" ht="15.75" thickBot="1" x14ac:dyDescent="0.3">
      <c r="A35" s="81">
        <v>22</v>
      </c>
      <c r="B35" s="82">
        <f>'Фасады Клеаф'!D31</f>
        <v>0</v>
      </c>
      <c r="C35" s="82">
        <f>'Фасады Клеаф'!E31</f>
        <v>0</v>
      </c>
      <c r="D35" s="82">
        <f>'Фасады Клеаф'!F31</f>
        <v>0</v>
      </c>
      <c r="E35" s="82">
        <f>'Фасады Клеаф'!C31</f>
        <v>0</v>
      </c>
      <c r="F35" s="82">
        <v>18</v>
      </c>
      <c r="G35" s="79">
        <f t="shared" si="47"/>
        <v>0</v>
      </c>
      <c r="H35" s="83">
        <f>'Фасады Клеаф'!G31</f>
        <v>0</v>
      </c>
      <c r="Q35" s="251"/>
      <c r="R35" s="254"/>
      <c r="S35" s="254"/>
      <c r="T35" s="254"/>
      <c r="U35" s="254"/>
      <c r="V35" s="254"/>
      <c r="W35" s="254"/>
      <c r="X35" s="254"/>
      <c r="Y35" s="33">
        <f>X33</f>
        <v>0</v>
      </c>
      <c r="Z35" s="34" t="s">
        <v>1</v>
      </c>
      <c r="AA35" s="33">
        <f>IF(U33="5-ти элем",(R33-160+19),IF(U33="витрина",(R33-160+19),0))</f>
        <v>0</v>
      </c>
      <c r="AB35" s="33">
        <f>IF(U33="5-ти элем",(S33-160+19),IF(U33="витрина",(S33-160+19),0))</f>
        <v>0</v>
      </c>
      <c r="AC35" s="104">
        <f t="shared" ref="AC35" si="151">IF(U33="Гладкий",0,IF(U33="3-х элем",0,T33))</f>
        <v>0</v>
      </c>
      <c r="AD35" s="33">
        <f>IF(E24="Витрина","Стекло",H24)</f>
        <v>0</v>
      </c>
      <c r="AE35" s="260"/>
      <c r="AF35" s="33"/>
      <c r="AG35" s="100">
        <f t="shared" ref="AG35" si="152">IF(Y35=8,(AA35+AB35)*2*AC35/1000,0)</f>
        <v>0</v>
      </c>
      <c r="AH35" s="35">
        <v>0</v>
      </c>
      <c r="AI35" s="33"/>
      <c r="AJ35" s="40"/>
      <c r="AK35" s="42">
        <v>0</v>
      </c>
      <c r="AL35" s="33">
        <v>0</v>
      </c>
      <c r="AM35" s="33">
        <v>0</v>
      </c>
      <c r="AN35" s="39">
        <v>0</v>
      </c>
      <c r="AO35" s="52"/>
      <c r="AP35" s="109">
        <f>IF(AD35="Стекло",0,(AA35*AB35*AC35/1000000))</f>
        <v>0</v>
      </c>
      <c r="AQ35" s="3">
        <f t="shared" si="0"/>
        <v>0</v>
      </c>
      <c r="AR35" s="11"/>
      <c r="AS35" s="3"/>
    </row>
    <row r="36" spans="1:45" ht="15.75" thickBot="1" x14ac:dyDescent="0.3">
      <c r="A36" s="81">
        <v>23</v>
      </c>
      <c r="B36" s="82">
        <f>'Фасады Клеаф'!D32</f>
        <v>0</v>
      </c>
      <c r="C36" s="82">
        <f>'Фасады Клеаф'!E32</f>
        <v>0</v>
      </c>
      <c r="D36" s="82">
        <f>'Фасады Клеаф'!F32</f>
        <v>0</v>
      </c>
      <c r="E36" s="82">
        <f>'Фасады Клеаф'!C32</f>
        <v>0</v>
      </c>
      <c r="F36" s="82">
        <v>18</v>
      </c>
      <c r="G36" s="79">
        <f t="shared" si="47"/>
        <v>0</v>
      </c>
      <c r="H36" s="83">
        <f>'Фасады Клеаф'!G32</f>
        <v>0</v>
      </c>
      <c r="Q36" s="249">
        <v>12</v>
      </c>
      <c r="R36" s="252">
        <f>Бланк!B25</f>
        <v>0</v>
      </c>
      <c r="S36" s="252">
        <f>Бланк!C25</f>
        <v>0</v>
      </c>
      <c r="T36" s="252">
        <f>Бланк!D25</f>
        <v>0</v>
      </c>
      <c r="U36" s="252">
        <f>Бланк!E25</f>
        <v>0</v>
      </c>
      <c r="V36" s="252">
        <f>IF(E25="Гладкий",0,(1*D25))</f>
        <v>0</v>
      </c>
      <c r="W36" s="252">
        <f>Бланк!F25</f>
        <v>18</v>
      </c>
      <c r="X36" s="252">
        <f>Бланк!G25</f>
        <v>0</v>
      </c>
      <c r="Y36" s="31">
        <f>W36</f>
        <v>18</v>
      </c>
      <c r="Z36" s="32" t="s">
        <v>14</v>
      </c>
      <c r="AA36" s="31">
        <f>R36</f>
        <v>0</v>
      </c>
      <c r="AB36" s="31">
        <f>IF(U36="Гладкий",S36,164)</f>
        <v>164</v>
      </c>
      <c r="AC36" s="103">
        <f t="shared" ref="AC36" si="153">IF(AA36&gt;0,T36,0)</f>
        <v>0</v>
      </c>
      <c r="AD36" s="31">
        <f>H25</f>
        <v>0</v>
      </c>
      <c r="AE36" s="258">
        <f>IF(U36="Гладкий",0,((R36+S36)*2*T36/1000))</f>
        <v>0</v>
      </c>
      <c r="AF36" s="98">
        <f>IF(U36="Гладкий",((AA36+AB36)*2*AC36/1000),(AA36*2*AC36/1000))</f>
        <v>0</v>
      </c>
      <c r="AG36" s="99">
        <f t="shared" ref="AG36" si="154">IF(U36="5-ти элем",((AA36+AB36)*2+AA36)*AC36/1000,IF(U36="Витрина",((AA36+AB36)*2+AA36)*AC36/1000,IF(U36="3-х элем",((AA36+AB36)*2+AA36)*AC36/1000,IF(U36="Гладкий",(AA36+AB36)*2*AC36/1000,0))))</f>
        <v>0</v>
      </c>
      <c r="AH36" s="31">
        <f>IF(U36="5-ти элем",(AA36*2*2*AC36/1000),IF(U36="витрина",(AA36*2*AC36/1000),0))</f>
        <v>0</v>
      </c>
      <c r="AI36" s="31">
        <f>IF(U36="5-ти элем",(16*T36),IF(U36="3-х элем",(12*T36),IF(U36="витрина",(16*T36),0)))</f>
        <v>0</v>
      </c>
      <c r="AJ36" s="37">
        <f>AF36+AE36</f>
        <v>0</v>
      </c>
      <c r="AK36" s="45">
        <f t="shared" ref="AK36" si="155">AD36</f>
        <v>0</v>
      </c>
      <c r="AL36" s="31">
        <f t="shared" ref="AL36" si="156">AK36</f>
        <v>0</v>
      </c>
      <c r="AM36" s="31">
        <f t="shared" ref="AM36" si="157">IF(U36="Гладкий",AK36, 0)</f>
        <v>0</v>
      </c>
      <c r="AN36" s="47">
        <f t="shared" ref="AN36" si="158">IF(U36="Гладкий",AK36, 0)</f>
        <v>0</v>
      </c>
      <c r="AO36" s="50">
        <f>IF(U36="5-ти элем","Paz 8 mm",IF(U36="витрина","Paz 4 mm",0))</f>
        <v>0</v>
      </c>
      <c r="AP36" s="109">
        <f t="shared" si="7"/>
        <v>0</v>
      </c>
      <c r="AQ36" s="3">
        <f t="shared" si="0"/>
        <v>0</v>
      </c>
      <c r="AR36" s="11">
        <f>AF36+AF37+AE36</f>
        <v>0</v>
      </c>
      <c r="AS36" s="3"/>
    </row>
    <row r="37" spans="1:45" ht="15.75" thickBot="1" x14ac:dyDescent="0.3">
      <c r="A37" s="81">
        <v>24</v>
      </c>
      <c r="B37" s="82">
        <f>'Фасады Клеаф'!D33</f>
        <v>0</v>
      </c>
      <c r="C37" s="82">
        <f>'Фасады Клеаф'!E33</f>
        <v>0</v>
      </c>
      <c r="D37" s="82">
        <f>'Фасады Клеаф'!F33</f>
        <v>0</v>
      </c>
      <c r="E37" s="82">
        <f>'Фасады Клеаф'!C33</f>
        <v>0</v>
      </c>
      <c r="F37" s="82">
        <v>18</v>
      </c>
      <c r="G37" s="79">
        <f t="shared" si="47"/>
        <v>0</v>
      </c>
      <c r="H37" s="83">
        <f>'Фасады Клеаф'!G33</f>
        <v>0</v>
      </c>
      <c r="Q37" s="250"/>
      <c r="R37" s="253"/>
      <c r="S37" s="253"/>
      <c r="T37" s="253"/>
      <c r="U37" s="253"/>
      <c r="V37" s="253"/>
      <c r="W37" s="253"/>
      <c r="X37" s="253"/>
      <c r="Y37" s="69">
        <f>W36</f>
        <v>18</v>
      </c>
      <c r="Z37" s="8" t="s">
        <v>15</v>
      </c>
      <c r="AA37" s="69">
        <f>IF(U36="5-ти элем",(S36-160),IF(U36="витрина",(S36-160),IF(U36="3-х элем",(S36-160),0)))</f>
        <v>0</v>
      </c>
      <c r="AB37" s="69">
        <f>IF(U36="5-ти элем",164,IF(U36="витрина",164,IF(U36="3-х элем",R36,0)))</f>
        <v>0</v>
      </c>
      <c r="AC37" s="103">
        <f t="shared" ref="AC37" si="159">IF(AA37&gt;0,T36,0)</f>
        <v>0</v>
      </c>
      <c r="AD37" s="69">
        <f>H25</f>
        <v>0</v>
      </c>
      <c r="AE37" s="259"/>
      <c r="AF37" s="12">
        <f t="shared" ref="AF37" si="160">IF(U36="3-х элем",(AB37*2*AC37/1000),IF(U36="5-ти элем",((AA37+AB37)*2*AC37/1000),IF(U36="витрина",((AA37+AB37)*2*AC37/1000),0)))</f>
        <v>0</v>
      </c>
      <c r="AG37" s="99">
        <f t="shared" ref="AG37" si="161">IF(U36="5-ти элем",((AA37+AB37)*2+AA37)*AC37/1000,IF(U36="Витрина",((AA37+AB37)*2+AA37)*AC37/1000,IF(U36="3-х элем",(AA37+AB37)*2*AC37/1000,0)))</f>
        <v>0</v>
      </c>
      <c r="AH37" s="12">
        <f>IF(U36="5-ти элем",(AA37*2*2*AC37/1000),IF(U36="витрина",(AA37*2*AC37/1000),0))</f>
        <v>0</v>
      </c>
      <c r="AI37" s="69"/>
      <c r="AJ37" s="38">
        <f>AF37</f>
        <v>0</v>
      </c>
      <c r="AK37" s="41">
        <f t="shared" ref="AK37" si="162">IF(U36="5-ти элем",AK36,IF(U36="витрина",AK36,0))</f>
        <v>0</v>
      </c>
      <c r="AL37" s="88">
        <f t="shared" ref="AL37" si="163">IF(U36="5-ти элем",AK36,IF(U36="витрина",AK36,0))</f>
        <v>0</v>
      </c>
      <c r="AM37" s="88">
        <f t="shared" ref="AM37" si="164">IF(U36="Гладкий", 0,AK36)</f>
        <v>0</v>
      </c>
      <c r="AN37" s="48">
        <f t="shared" ref="AN37" si="165">IF(U36="Гладкий", 0,AK36)</f>
        <v>0</v>
      </c>
      <c r="AO37" s="51">
        <f>IF(U36="5-ти элем","Paz 8 mm",IF(U36="витрина","Paz 4 mm",0))</f>
        <v>0</v>
      </c>
      <c r="AP37" s="109">
        <f t="shared" si="7"/>
        <v>0</v>
      </c>
      <c r="AQ37" s="3">
        <f t="shared" si="0"/>
        <v>0</v>
      </c>
      <c r="AR37" s="11"/>
      <c r="AS37" s="3"/>
    </row>
    <row r="38" spans="1:45" ht="15.75" thickBot="1" x14ac:dyDescent="0.3">
      <c r="A38" s="81">
        <v>25</v>
      </c>
      <c r="B38" s="82">
        <f>'Фасады Клеаф'!D34</f>
        <v>0</v>
      </c>
      <c r="C38" s="82">
        <f>'Фасады Клеаф'!E34</f>
        <v>0</v>
      </c>
      <c r="D38" s="82">
        <f>'Фасады Клеаф'!F34</f>
        <v>0</v>
      </c>
      <c r="E38" s="82">
        <f>'Фасады Клеаф'!C34</f>
        <v>0</v>
      </c>
      <c r="F38" s="82">
        <v>18</v>
      </c>
      <c r="G38" s="79">
        <f t="shared" si="47"/>
        <v>0</v>
      </c>
      <c r="H38" s="83">
        <f>'Фасады Клеаф'!G34</f>
        <v>0</v>
      </c>
      <c r="Q38" s="251"/>
      <c r="R38" s="254"/>
      <c r="S38" s="254"/>
      <c r="T38" s="254"/>
      <c r="U38" s="254"/>
      <c r="V38" s="254"/>
      <c r="W38" s="254"/>
      <c r="X38" s="254"/>
      <c r="Y38" s="33">
        <f>X36</f>
        <v>0</v>
      </c>
      <c r="Z38" s="34" t="s">
        <v>1</v>
      </c>
      <c r="AA38" s="33">
        <f>IF(U36="5-ти элем",(R36-160+19),IF(U36="витрина",(R36-160+19),0))</f>
        <v>0</v>
      </c>
      <c r="AB38" s="33">
        <f>IF(U36="5-ти элем",(S36-160+19),IF(U36="витрина",(S36-160+19),0))</f>
        <v>0</v>
      </c>
      <c r="AC38" s="104">
        <f t="shared" ref="AC38" si="166">IF(U36="Гладкий",0,IF(U36="3-х элем",0,T36))</f>
        <v>0</v>
      </c>
      <c r="AD38" s="33">
        <f>IF(E25="Витрина","Стекло",H25)</f>
        <v>0</v>
      </c>
      <c r="AE38" s="260"/>
      <c r="AF38" s="33"/>
      <c r="AG38" s="100">
        <f t="shared" ref="AG38" si="167">IF(Y38=8,(AA38+AB38)*2*AC38/1000,0)</f>
        <v>0</v>
      </c>
      <c r="AH38" s="35">
        <v>0</v>
      </c>
      <c r="AI38" s="33"/>
      <c r="AJ38" s="40"/>
      <c r="AK38" s="42">
        <v>0</v>
      </c>
      <c r="AL38" s="33">
        <v>0</v>
      </c>
      <c r="AM38" s="33">
        <v>0</v>
      </c>
      <c r="AN38" s="39">
        <v>0</v>
      </c>
      <c r="AO38" s="52"/>
      <c r="AP38" s="109">
        <f>IF(AD38="Стекло",0,(AA38*AB38*AC38/1000000))</f>
        <v>0</v>
      </c>
      <c r="AQ38" s="3">
        <f t="shared" si="0"/>
        <v>0</v>
      </c>
      <c r="AR38" s="11"/>
      <c r="AS38" s="3"/>
    </row>
    <row r="39" spans="1:45" ht="15.75" thickBot="1" x14ac:dyDescent="0.3">
      <c r="A39" s="81">
        <v>26</v>
      </c>
      <c r="B39" s="82">
        <f>'Фасады Клеаф'!D35</f>
        <v>0</v>
      </c>
      <c r="C39" s="82">
        <f>'Фасады Клеаф'!E35</f>
        <v>0</v>
      </c>
      <c r="D39" s="82">
        <f>'Фасады Клеаф'!F35</f>
        <v>0</v>
      </c>
      <c r="E39" s="82">
        <f>'Фасады Клеаф'!C35</f>
        <v>0</v>
      </c>
      <c r="F39" s="82">
        <v>18</v>
      </c>
      <c r="G39" s="79">
        <f t="shared" si="47"/>
        <v>0</v>
      </c>
      <c r="H39" s="83">
        <f>'Фасады Клеаф'!G35</f>
        <v>0</v>
      </c>
      <c r="Q39" s="249">
        <v>13</v>
      </c>
      <c r="R39" s="252">
        <f>Бланк!B26</f>
        <v>0</v>
      </c>
      <c r="S39" s="252">
        <f>Бланк!C26</f>
        <v>0</v>
      </c>
      <c r="T39" s="252">
        <f>Бланк!D26</f>
        <v>0</v>
      </c>
      <c r="U39" s="252">
        <f>Бланк!E26</f>
        <v>0</v>
      </c>
      <c r="V39" s="252">
        <f>IF(E26="Гладкий",0,(1*D26))</f>
        <v>0</v>
      </c>
      <c r="W39" s="252">
        <f>Бланк!F26</f>
        <v>18</v>
      </c>
      <c r="X39" s="252">
        <f>Бланк!G26</f>
        <v>0</v>
      </c>
      <c r="Y39" s="31">
        <f>W39</f>
        <v>18</v>
      </c>
      <c r="Z39" s="32" t="s">
        <v>14</v>
      </c>
      <c r="AA39" s="31">
        <f>R39</f>
        <v>0</v>
      </c>
      <c r="AB39" s="31">
        <f>IF(U39="Гладкий",S39,164)</f>
        <v>164</v>
      </c>
      <c r="AC39" s="103">
        <f t="shared" ref="AC39" si="168">IF(AA39&gt;0,T39,0)</f>
        <v>0</v>
      </c>
      <c r="AD39" s="31">
        <f>H26</f>
        <v>0</v>
      </c>
      <c r="AE39" s="258">
        <f>IF(U39="Гладкий",0,((R39+S39)*2*T39/1000))</f>
        <v>0</v>
      </c>
      <c r="AF39" s="98">
        <f>IF(U39="Гладкий",((AA39+AB39)*2*AC39/1000),(AA39*2*AC39/1000))</f>
        <v>0</v>
      </c>
      <c r="AG39" s="99">
        <f t="shared" ref="AG39" si="169">IF(U39="5-ти элем",((AA39+AB39)*2+AA39)*AC39/1000,IF(U39="Витрина",((AA39+AB39)*2+AA39)*AC39/1000,IF(U39="3-х элем",((AA39+AB39)*2+AA39)*AC39/1000,IF(U39="Гладкий",(AA39+AB39)*2*AC39/1000,0))))</f>
        <v>0</v>
      </c>
      <c r="AH39" s="31">
        <f>IF(U39="5-ти элем",(AA39*2*2*AC39/1000),IF(U39="витрина",(AA39*2*AC39/1000),0))</f>
        <v>0</v>
      </c>
      <c r="AI39" s="31">
        <f>IF(U39="5-ти элем",(16*T39),IF(U39="3-х элем",(12*T39),IF(U39="витрина",(16*T39),0)))</f>
        <v>0</v>
      </c>
      <c r="AJ39" s="37">
        <f>AF39+AE39</f>
        <v>0</v>
      </c>
      <c r="AK39" s="45">
        <f t="shared" ref="AK39" si="170">AD39</f>
        <v>0</v>
      </c>
      <c r="AL39" s="31">
        <f t="shared" ref="AL39" si="171">AK39</f>
        <v>0</v>
      </c>
      <c r="AM39" s="31">
        <f t="shared" ref="AM39" si="172">IF(U39="Гладкий",AK39, 0)</f>
        <v>0</v>
      </c>
      <c r="AN39" s="47">
        <f t="shared" ref="AN39" si="173">IF(U39="Гладкий",AK39, 0)</f>
        <v>0</v>
      </c>
      <c r="AO39" s="50">
        <f>IF(U39="5-ти элем","Paz 8 mm",IF(U39="витрина","Paz 4 mm",0))</f>
        <v>0</v>
      </c>
      <c r="AP39" s="109">
        <f t="shared" si="7"/>
        <v>0</v>
      </c>
      <c r="AQ39" s="3">
        <f t="shared" si="0"/>
        <v>0</v>
      </c>
      <c r="AR39" s="11">
        <f>AF39+AF40+AE39</f>
        <v>0</v>
      </c>
      <c r="AS39" s="3"/>
    </row>
    <row r="40" spans="1:45" ht="15.75" thickBot="1" x14ac:dyDescent="0.3">
      <c r="A40" s="81">
        <v>27</v>
      </c>
      <c r="B40" s="82">
        <f>'Фасады Клеаф'!D36</f>
        <v>0</v>
      </c>
      <c r="C40" s="82">
        <f>'Фасады Клеаф'!E36</f>
        <v>0</v>
      </c>
      <c r="D40" s="82">
        <f>'Фасады Клеаф'!F36</f>
        <v>0</v>
      </c>
      <c r="E40" s="82">
        <f>'Фасады Клеаф'!C36</f>
        <v>0</v>
      </c>
      <c r="F40" s="82">
        <v>18</v>
      </c>
      <c r="G40" s="79">
        <f t="shared" si="47"/>
        <v>0</v>
      </c>
      <c r="H40" s="83">
        <f>'Фасады Клеаф'!G36</f>
        <v>0</v>
      </c>
      <c r="Q40" s="250"/>
      <c r="R40" s="253"/>
      <c r="S40" s="253"/>
      <c r="T40" s="253"/>
      <c r="U40" s="253"/>
      <c r="V40" s="253"/>
      <c r="W40" s="253"/>
      <c r="X40" s="253"/>
      <c r="Y40" s="69">
        <f>W39</f>
        <v>18</v>
      </c>
      <c r="Z40" s="8" t="s">
        <v>15</v>
      </c>
      <c r="AA40" s="69">
        <f>IF(U39="5-ти элем",(S39-160),IF(U39="витрина",(S39-160),IF(U39="3-х элем",(S39-160),0)))</f>
        <v>0</v>
      </c>
      <c r="AB40" s="69">
        <f>IF(U39="5-ти элем",164,IF(U39="витрина",164,IF(U39="3-х элем",R39,0)))</f>
        <v>0</v>
      </c>
      <c r="AC40" s="103">
        <f t="shared" ref="AC40" si="174">IF(AA40&gt;0,T39,0)</f>
        <v>0</v>
      </c>
      <c r="AD40" s="69">
        <f>H26</f>
        <v>0</v>
      </c>
      <c r="AE40" s="259"/>
      <c r="AF40" s="12">
        <f t="shared" ref="AF40" si="175">IF(U39="3-х элем",(AB40*2*AC40/1000),IF(U39="5-ти элем",((AA40+AB40)*2*AC40/1000),IF(U39="витрина",((AA40+AB40)*2*AC40/1000),0)))</f>
        <v>0</v>
      </c>
      <c r="AG40" s="99">
        <f t="shared" ref="AG40" si="176">IF(U39="5-ти элем",((AA40+AB40)*2+AA40)*AC40/1000,IF(U39="Витрина",((AA40+AB40)*2+AA40)*AC40/1000,IF(U39="3-х элем",(AA40+AB40)*2*AC40/1000,0)))</f>
        <v>0</v>
      </c>
      <c r="AH40" s="12">
        <f>IF(U39="5-ти элем",(AA40*2*2*AC40/1000),IF(U39="витрина",(AA40*2*AC40/1000),0))</f>
        <v>0</v>
      </c>
      <c r="AI40" s="69"/>
      <c r="AJ40" s="38">
        <f>AF40</f>
        <v>0</v>
      </c>
      <c r="AK40" s="41">
        <f t="shared" ref="AK40" si="177">IF(U39="5-ти элем",AK39,IF(U39="витрина",AK39,0))</f>
        <v>0</v>
      </c>
      <c r="AL40" s="88">
        <f t="shared" ref="AL40" si="178">IF(U39="5-ти элем",AK39,IF(U39="витрина",AK39,0))</f>
        <v>0</v>
      </c>
      <c r="AM40" s="88">
        <f t="shared" ref="AM40" si="179">IF(U39="Гладкий", 0,AK39)</f>
        <v>0</v>
      </c>
      <c r="AN40" s="48">
        <f t="shared" ref="AN40" si="180">IF(U39="Гладкий", 0,AK39)</f>
        <v>0</v>
      </c>
      <c r="AO40" s="51">
        <f>IF(U39="5-ти элем","Paz 8 mm",IF(U39="витрина","Paz 4 mm",0))</f>
        <v>0</v>
      </c>
      <c r="AP40" s="109">
        <f t="shared" si="7"/>
        <v>0</v>
      </c>
      <c r="AQ40" s="3">
        <f t="shared" si="0"/>
        <v>0</v>
      </c>
      <c r="AR40" s="11"/>
      <c r="AS40" s="3"/>
    </row>
    <row r="41" spans="1:45" ht="15.75" thickBot="1" x14ac:dyDescent="0.3">
      <c r="A41" s="81">
        <v>28</v>
      </c>
      <c r="B41" s="82">
        <f>'Фасады Клеаф'!D37</f>
        <v>0</v>
      </c>
      <c r="C41" s="82">
        <f>'Фасады Клеаф'!E37</f>
        <v>0</v>
      </c>
      <c r="D41" s="82">
        <f>'Фасады Клеаф'!F37</f>
        <v>0</v>
      </c>
      <c r="E41" s="82">
        <f>'Фасады Клеаф'!C37</f>
        <v>0</v>
      </c>
      <c r="F41" s="82">
        <v>18</v>
      </c>
      <c r="G41" s="79">
        <f t="shared" si="47"/>
        <v>0</v>
      </c>
      <c r="H41" s="83">
        <f>'Фасады Клеаф'!G37</f>
        <v>0</v>
      </c>
      <c r="Q41" s="251"/>
      <c r="R41" s="254"/>
      <c r="S41" s="254"/>
      <c r="T41" s="254"/>
      <c r="U41" s="254"/>
      <c r="V41" s="254"/>
      <c r="W41" s="254"/>
      <c r="X41" s="254"/>
      <c r="Y41" s="33">
        <f>X39</f>
        <v>0</v>
      </c>
      <c r="Z41" s="34" t="s">
        <v>1</v>
      </c>
      <c r="AA41" s="33">
        <f>IF(U39="5-ти элем",(R39-160+19),IF(U39="витрина",(R39-160+19),0))</f>
        <v>0</v>
      </c>
      <c r="AB41" s="33">
        <f>IF(U39="5-ти элем",(S39-160+19),IF(U39="витрина",(S39-160+19),0))</f>
        <v>0</v>
      </c>
      <c r="AC41" s="104">
        <f t="shared" ref="AC41" si="181">IF(U39="Гладкий",0,IF(U39="3-х элем",0,T39))</f>
        <v>0</v>
      </c>
      <c r="AD41" s="33">
        <f>IF(E26="Витрина","Стекло",H26)</f>
        <v>0</v>
      </c>
      <c r="AE41" s="260"/>
      <c r="AF41" s="33"/>
      <c r="AG41" s="100">
        <f t="shared" ref="AG41" si="182">IF(Y41=8,(AA41+AB41)*2*AC41/1000,0)</f>
        <v>0</v>
      </c>
      <c r="AH41" s="35">
        <v>0</v>
      </c>
      <c r="AI41" s="33"/>
      <c r="AJ41" s="40"/>
      <c r="AK41" s="42">
        <v>0</v>
      </c>
      <c r="AL41" s="33">
        <v>0</v>
      </c>
      <c r="AM41" s="33">
        <v>0</v>
      </c>
      <c r="AN41" s="39">
        <v>0</v>
      </c>
      <c r="AO41" s="52"/>
      <c r="AP41" s="109">
        <f>IF(AD41="Стекло",0,(AA41*AB41*AC41/1000000))</f>
        <v>0</v>
      </c>
      <c r="AQ41" s="3">
        <f t="shared" si="0"/>
        <v>0</v>
      </c>
      <c r="AR41" s="11"/>
      <c r="AS41" s="3"/>
    </row>
    <row r="42" spans="1:45" ht="15.75" thickBot="1" x14ac:dyDescent="0.3">
      <c r="A42" s="81">
        <v>29</v>
      </c>
      <c r="B42" s="82">
        <f>'Фасады Клеаф'!D38</f>
        <v>0</v>
      </c>
      <c r="C42" s="82">
        <f>'Фасады Клеаф'!E38</f>
        <v>0</v>
      </c>
      <c r="D42" s="82">
        <f>'Фасады Клеаф'!F38</f>
        <v>0</v>
      </c>
      <c r="E42" s="82">
        <f>'Фасады Клеаф'!C38</f>
        <v>0</v>
      </c>
      <c r="F42" s="82">
        <v>18</v>
      </c>
      <c r="G42" s="79">
        <f t="shared" si="47"/>
        <v>0</v>
      </c>
      <c r="H42" s="83">
        <f>'Фасады Клеаф'!G38</f>
        <v>0</v>
      </c>
      <c r="Q42" s="249">
        <v>14</v>
      </c>
      <c r="R42" s="252">
        <f>Бланк!B27</f>
        <v>0</v>
      </c>
      <c r="S42" s="252">
        <f>Бланк!C27</f>
        <v>0</v>
      </c>
      <c r="T42" s="252">
        <f>Бланк!D27</f>
        <v>0</v>
      </c>
      <c r="U42" s="252">
        <f>Бланк!E27</f>
        <v>0</v>
      </c>
      <c r="V42" s="252">
        <f>IF(E27="Гладкий",0,(1*D27))</f>
        <v>0</v>
      </c>
      <c r="W42" s="252">
        <f>Бланк!F27</f>
        <v>18</v>
      </c>
      <c r="X42" s="252">
        <f>Бланк!G27</f>
        <v>0</v>
      </c>
      <c r="Y42" s="31">
        <f>W42</f>
        <v>18</v>
      </c>
      <c r="Z42" s="32" t="s">
        <v>14</v>
      </c>
      <c r="AA42" s="31">
        <f>R42</f>
        <v>0</v>
      </c>
      <c r="AB42" s="31">
        <f>IF(U42="Гладкий",S42,164)</f>
        <v>164</v>
      </c>
      <c r="AC42" s="103">
        <f t="shared" ref="AC42" si="183">IF(AA42&gt;0,T42,0)</f>
        <v>0</v>
      </c>
      <c r="AD42" s="31">
        <f>H27</f>
        <v>0</v>
      </c>
      <c r="AE42" s="258">
        <f>IF(U42="Гладкий",0,((R42+S42)*2*T42/1000))</f>
        <v>0</v>
      </c>
      <c r="AF42" s="98">
        <f>IF(U42="Гладкий",((AA42+AB42)*2*AC42/1000),(AA42*2*AC42/1000))</f>
        <v>0</v>
      </c>
      <c r="AG42" s="99">
        <f t="shared" ref="AG42" si="184">IF(U42="5-ти элем",((AA42+AB42)*2+AA42)*AC42/1000,IF(U42="Витрина",((AA42+AB42)*2+AA42)*AC42/1000,IF(U42="3-х элем",((AA42+AB42)*2+AA42)*AC42/1000,IF(U42="Гладкий",(AA42+AB42)*2*AC42/1000,0))))</f>
        <v>0</v>
      </c>
      <c r="AH42" s="31">
        <f>IF(U42="5-ти элем",(AA42*2*2*AC42/1000),IF(U42="витрина",(AA42*2*AC42/1000),0))</f>
        <v>0</v>
      </c>
      <c r="AI42" s="31">
        <f>IF(U42="5-ти элем",(16*T42),IF(U42="3-х элем",(12*T42),IF(U42="витрина",(16*T42),0)))</f>
        <v>0</v>
      </c>
      <c r="AJ42" s="37">
        <f>AF42+AE42</f>
        <v>0</v>
      </c>
      <c r="AK42" s="45">
        <f t="shared" ref="AK42" si="185">AD42</f>
        <v>0</v>
      </c>
      <c r="AL42" s="31">
        <f t="shared" ref="AL42" si="186">AK42</f>
        <v>0</v>
      </c>
      <c r="AM42" s="31">
        <f t="shared" ref="AM42" si="187">IF(U42="Гладкий",AK42, 0)</f>
        <v>0</v>
      </c>
      <c r="AN42" s="47">
        <f t="shared" ref="AN42" si="188">IF(U42="Гладкий",AK42, 0)</f>
        <v>0</v>
      </c>
      <c r="AO42" s="50">
        <f>IF(U42="5-ти элем","Paz 8 mm",IF(U42="витрина","Paz 4 mm",0))</f>
        <v>0</v>
      </c>
      <c r="AP42" s="109">
        <f t="shared" si="7"/>
        <v>0</v>
      </c>
      <c r="AQ42" s="3">
        <f t="shared" si="0"/>
        <v>0</v>
      </c>
      <c r="AR42" s="11">
        <f>AF42+AF43+AE42</f>
        <v>0</v>
      </c>
      <c r="AS42" s="3"/>
    </row>
    <row r="43" spans="1:45" ht="15.75" thickBot="1" x14ac:dyDescent="0.3">
      <c r="A43" s="84">
        <v>30</v>
      </c>
      <c r="B43" s="85">
        <f>'Фасады Клеаф'!D39</f>
        <v>0</v>
      </c>
      <c r="C43" s="85">
        <f>'Фасады Клеаф'!E39</f>
        <v>0</v>
      </c>
      <c r="D43" s="85">
        <f>'Фасады Клеаф'!F39</f>
        <v>0</v>
      </c>
      <c r="E43" s="85">
        <f>'Фасады Клеаф'!C39</f>
        <v>0</v>
      </c>
      <c r="F43" s="85">
        <v>18</v>
      </c>
      <c r="G43" s="79">
        <f t="shared" si="47"/>
        <v>0</v>
      </c>
      <c r="H43" s="86">
        <f>'Фасады Клеаф'!G39</f>
        <v>0</v>
      </c>
      <c r="Q43" s="250"/>
      <c r="R43" s="253"/>
      <c r="S43" s="253"/>
      <c r="T43" s="253"/>
      <c r="U43" s="253"/>
      <c r="V43" s="253"/>
      <c r="W43" s="253"/>
      <c r="X43" s="253"/>
      <c r="Y43" s="69">
        <f>W42</f>
        <v>18</v>
      </c>
      <c r="Z43" s="8" t="s">
        <v>15</v>
      </c>
      <c r="AA43" s="69">
        <f>IF(U42="5-ти элем",(S42-160),IF(U42="витрина",(S42-160),IF(U42="3-х элем",(S42-160),0)))</f>
        <v>0</v>
      </c>
      <c r="AB43" s="69">
        <f>IF(U42="5-ти элем",164,IF(U42="витрина",164,IF(U42="3-х элем",R42,0)))</f>
        <v>0</v>
      </c>
      <c r="AC43" s="103">
        <f t="shared" ref="AC43" si="189">IF(AA43&gt;0,T42,0)</f>
        <v>0</v>
      </c>
      <c r="AD43" s="69">
        <f>H27</f>
        <v>0</v>
      </c>
      <c r="AE43" s="259"/>
      <c r="AF43" s="12">
        <f t="shared" ref="AF43" si="190">IF(U42="3-х элем",(AB43*2*AC43/1000),IF(U42="5-ти элем",((AA43+AB43)*2*AC43/1000),IF(U42="витрина",((AA43+AB43)*2*AC43/1000),0)))</f>
        <v>0</v>
      </c>
      <c r="AG43" s="99">
        <f t="shared" ref="AG43" si="191">IF(U42="5-ти элем",((AA43+AB43)*2+AA43)*AC43/1000,IF(U42="Витрина",((AA43+AB43)*2+AA43)*AC43/1000,IF(U42="3-х элем",(AA43+AB43)*2*AC43/1000,0)))</f>
        <v>0</v>
      </c>
      <c r="AH43" s="12">
        <f>IF(U42="5-ти элем",(AA43*2*2*AC43/1000),IF(U42="витрина",(AA43*2*AC43/1000),0))</f>
        <v>0</v>
      </c>
      <c r="AI43" s="69"/>
      <c r="AJ43" s="38">
        <f>AF43</f>
        <v>0</v>
      </c>
      <c r="AK43" s="41">
        <f t="shared" ref="AK43" si="192">IF(U42="5-ти элем",AK42,IF(U42="витрина",AK42,0))</f>
        <v>0</v>
      </c>
      <c r="AL43" s="88">
        <f t="shared" ref="AL43" si="193">IF(U42="5-ти элем",AK42,IF(U42="витрина",AK42,0))</f>
        <v>0</v>
      </c>
      <c r="AM43" s="88">
        <f t="shared" ref="AM43" si="194">IF(U42="Гладкий", 0,AK42)</f>
        <v>0</v>
      </c>
      <c r="AN43" s="48">
        <f t="shared" ref="AN43" si="195">IF(U42="Гладкий", 0,AK42)</f>
        <v>0</v>
      </c>
      <c r="AO43" s="51">
        <f>IF(U42="5-ти элем","Paz 8 mm",IF(U42="витрина","Paz 4 mm",0))</f>
        <v>0</v>
      </c>
      <c r="AP43" s="109">
        <f t="shared" si="7"/>
        <v>0</v>
      </c>
      <c r="AQ43" s="3">
        <f t="shared" si="0"/>
        <v>0</v>
      </c>
      <c r="AR43" s="11"/>
      <c r="AS43" s="3"/>
    </row>
    <row r="44" spans="1:45" ht="15.75" thickBot="1" x14ac:dyDescent="0.3">
      <c r="A44" s="9"/>
      <c r="B44" s="9"/>
      <c r="C44" s="9"/>
      <c r="D44" s="9"/>
      <c r="E44" s="9"/>
      <c r="F44" s="9"/>
      <c r="G44" s="9"/>
      <c r="H44" s="9"/>
      <c r="Q44" s="251"/>
      <c r="R44" s="254"/>
      <c r="S44" s="254"/>
      <c r="T44" s="254"/>
      <c r="U44" s="254"/>
      <c r="V44" s="254"/>
      <c r="W44" s="254"/>
      <c r="X44" s="254"/>
      <c r="Y44" s="33">
        <f>X42</f>
        <v>0</v>
      </c>
      <c r="Z44" s="34" t="s">
        <v>1</v>
      </c>
      <c r="AA44" s="33">
        <f>IF(U42="5-ти элем",(R42-160+19),IF(U42="витрина",(R42-160+19),0))</f>
        <v>0</v>
      </c>
      <c r="AB44" s="33">
        <f>IF(U42="5-ти элем",(S42-160+19),IF(U42="витрина",(S42-160+19),0))</f>
        <v>0</v>
      </c>
      <c r="AC44" s="104">
        <f t="shared" ref="AC44" si="196">IF(U42="Гладкий",0,IF(U42="3-х элем",0,T42))</f>
        <v>0</v>
      </c>
      <c r="AD44" s="33">
        <f>IF(E27="Витрина","Стекло",H27)</f>
        <v>0</v>
      </c>
      <c r="AE44" s="260"/>
      <c r="AF44" s="33"/>
      <c r="AG44" s="100">
        <f t="shared" ref="AG44" si="197">IF(Y44=8,(AA44+AB44)*2*AC44/1000,0)</f>
        <v>0</v>
      </c>
      <c r="AH44" s="35">
        <v>0</v>
      </c>
      <c r="AI44" s="33"/>
      <c r="AJ44" s="40"/>
      <c r="AK44" s="42">
        <v>0</v>
      </c>
      <c r="AL44" s="33">
        <v>0</v>
      </c>
      <c r="AM44" s="33">
        <v>0</v>
      </c>
      <c r="AN44" s="39">
        <v>0</v>
      </c>
      <c r="AO44" s="52"/>
      <c r="AP44" s="109">
        <f>IF(AD44="Стекло",0,(AA44*AB44*AC44/1000000))</f>
        <v>0</v>
      </c>
      <c r="AQ44" s="3">
        <f t="shared" si="0"/>
        <v>0</v>
      </c>
      <c r="AR44" s="11"/>
      <c r="AS44" s="3"/>
    </row>
    <row r="45" spans="1:45" ht="15.75" thickBot="1" x14ac:dyDescent="0.3">
      <c r="Q45" s="249">
        <v>15</v>
      </c>
      <c r="R45" s="252">
        <f>Бланк!B28</f>
        <v>0</v>
      </c>
      <c r="S45" s="252">
        <f>Бланк!C28</f>
        <v>0</v>
      </c>
      <c r="T45" s="252">
        <f>Бланк!D28</f>
        <v>0</v>
      </c>
      <c r="U45" s="252">
        <f>Бланк!E28</f>
        <v>0</v>
      </c>
      <c r="V45" s="252">
        <f>IF(E28="Гладкий",0,(1*D28))</f>
        <v>0</v>
      </c>
      <c r="W45" s="252">
        <f>Бланк!F28</f>
        <v>18</v>
      </c>
      <c r="X45" s="252">
        <f>Бланк!G28</f>
        <v>0</v>
      </c>
      <c r="Y45" s="31">
        <f>W45</f>
        <v>18</v>
      </c>
      <c r="Z45" s="32" t="s">
        <v>14</v>
      </c>
      <c r="AA45" s="31">
        <f>R45</f>
        <v>0</v>
      </c>
      <c r="AB45" s="31">
        <f>IF(U45="Гладкий",S45,164)</f>
        <v>164</v>
      </c>
      <c r="AC45" s="103">
        <f t="shared" ref="AC45" si="198">IF(AA45&gt;0,T45,0)</f>
        <v>0</v>
      </c>
      <c r="AD45" s="31">
        <f>H28</f>
        <v>0</v>
      </c>
      <c r="AE45" s="258">
        <f>IF(U45="Гладкий",0,((R45+S45)*2*T45/1000))</f>
        <v>0</v>
      </c>
      <c r="AF45" s="98">
        <f>IF(U45="Гладкий",((AA45+AB45)*2*AC45/1000),(AA45*2*AC45/1000))</f>
        <v>0</v>
      </c>
      <c r="AG45" s="99">
        <f t="shared" ref="AG45" si="199">IF(U45="5-ти элем",((AA45+AB45)*2+AA45)*AC45/1000,IF(U45="Витрина",((AA45+AB45)*2+AA45)*AC45/1000,IF(U45="3-х элем",((AA45+AB45)*2+AA45)*AC45/1000,IF(U45="Гладкий",(AA45+AB45)*2*AC45/1000,0))))</f>
        <v>0</v>
      </c>
      <c r="AH45" s="31">
        <f>IF(U45="5-ти элем",(AA45*2*2*AC45/1000),IF(U45="витрина",(AA45*2*AC45/1000),0))</f>
        <v>0</v>
      </c>
      <c r="AI45" s="31">
        <f>IF(U45="5-ти элем",(16*T45),IF(U45="3-х элем",(12*T45),IF(U45="витрина",(16*T45),0)))</f>
        <v>0</v>
      </c>
      <c r="AJ45" s="37">
        <f>AF45+AE45</f>
        <v>0</v>
      </c>
      <c r="AK45" s="45">
        <f t="shared" ref="AK45" si="200">AD45</f>
        <v>0</v>
      </c>
      <c r="AL45" s="31">
        <f t="shared" ref="AL45" si="201">AK45</f>
        <v>0</v>
      </c>
      <c r="AM45" s="31">
        <f t="shared" ref="AM45" si="202">IF(U45="Гладкий",AK45, 0)</f>
        <v>0</v>
      </c>
      <c r="AN45" s="47">
        <f t="shared" ref="AN45" si="203">IF(U45="Гладкий",AK45, 0)</f>
        <v>0</v>
      </c>
      <c r="AO45" s="50">
        <f>IF(U45="5-ти элем","Paz 8 mm",IF(U45="витрина","Paz 4 mm",0))</f>
        <v>0</v>
      </c>
      <c r="AP45" s="109">
        <f t="shared" si="7"/>
        <v>0</v>
      </c>
      <c r="AQ45" s="3">
        <f t="shared" si="0"/>
        <v>0</v>
      </c>
      <c r="AR45" s="11">
        <f>AF45+AF46+AE45</f>
        <v>0</v>
      </c>
      <c r="AS45" s="3"/>
    </row>
    <row r="46" spans="1:45" x14ac:dyDescent="0.25">
      <c r="A46" s="72" t="s">
        <v>34</v>
      </c>
      <c r="B46" s="9"/>
      <c r="C46" s="9"/>
      <c r="D46" s="9"/>
      <c r="Q46" s="250"/>
      <c r="R46" s="253"/>
      <c r="S46" s="253"/>
      <c r="T46" s="253"/>
      <c r="U46" s="253"/>
      <c r="V46" s="253"/>
      <c r="W46" s="253"/>
      <c r="X46" s="253"/>
      <c r="Y46" s="69">
        <f>W45</f>
        <v>18</v>
      </c>
      <c r="Z46" s="8" t="s">
        <v>15</v>
      </c>
      <c r="AA46" s="69">
        <f>IF(U45="5-ти элем",(S45-160),IF(U45="витрина",(S45-160),IF(U45="3-х элем",(S45-160),0)))</f>
        <v>0</v>
      </c>
      <c r="AB46" s="69">
        <f>IF(U45="5-ти элем",164,IF(U45="витрина",164,IF(U45="3-х элем",R45,0)))</f>
        <v>0</v>
      </c>
      <c r="AC46" s="103">
        <f t="shared" ref="AC46" si="204">IF(AA46&gt;0,T45,0)</f>
        <v>0</v>
      </c>
      <c r="AD46" s="69">
        <f>H28</f>
        <v>0</v>
      </c>
      <c r="AE46" s="259"/>
      <c r="AF46" s="12">
        <f t="shared" ref="AF46" si="205">IF(U45="3-х элем",(AB46*2*AC46/1000),IF(U45="5-ти элем",((AA46+AB46)*2*AC46/1000),IF(U45="витрина",((AA46+AB46)*2*AC46/1000),0)))</f>
        <v>0</v>
      </c>
      <c r="AG46" s="99">
        <f t="shared" ref="AG46" si="206">IF(U45="5-ти элем",((AA46+AB46)*2+AA46)*AC46/1000,IF(U45="Витрина",((AA46+AB46)*2+AA46)*AC46/1000,IF(U45="3-х элем",(AA46+AB46)*2*AC46/1000,0)))</f>
        <v>0</v>
      </c>
      <c r="AH46" s="12">
        <f>IF(U45="5-ти элем",(AA46*2*2*AC46/1000),IF(U45="витрина",(AA46*2*AC46/1000),0))</f>
        <v>0</v>
      </c>
      <c r="AI46" s="69"/>
      <c r="AJ46" s="38">
        <f>AF46</f>
        <v>0</v>
      </c>
      <c r="AK46" s="41">
        <f t="shared" ref="AK46" si="207">IF(U45="5-ти элем",AK45,IF(U45="витрина",AK45,0))</f>
        <v>0</v>
      </c>
      <c r="AL46" s="88">
        <f t="shared" ref="AL46" si="208">IF(U45="5-ти элем",AK45,IF(U45="витрина",AK45,0))</f>
        <v>0</v>
      </c>
      <c r="AM46" s="88">
        <f t="shared" ref="AM46" si="209">IF(U45="Гладкий", 0,AK45)</f>
        <v>0</v>
      </c>
      <c r="AN46" s="48">
        <f t="shared" ref="AN46" si="210">IF(U45="Гладкий", 0,AK45)</f>
        <v>0</v>
      </c>
      <c r="AO46" s="51">
        <f>IF(U45="5-ти элем","Paz 8 mm",IF(U45="витрина","Paz 4 mm",0))</f>
        <v>0</v>
      </c>
      <c r="AP46" s="109">
        <f t="shared" si="7"/>
        <v>0</v>
      </c>
      <c r="AQ46" s="3">
        <f t="shared" si="0"/>
        <v>0</v>
      </c>
      <c r="AR46" s="11"/>
      <c r="AS46" s="3"/>
    </row>
    <row r="47" spans="1:45" ht="15.75" thickBot="1" x14ac:dyDescent="0.3">
      <c r="Q47" s="251"/>
      <c r="R47" s="254"/>
      <c r="S47" s="254"/>
      <c r="T47" s="254"/>
      <c r="U47" s="254"/>
      <c r="V47" s="254"/>
      <c r="W47" s="254"/>
      <c r="X47" s="254"/>
      <c r="Y47" s="33">
        <f>X45</f>
        <v>0</v>
      </c>
      <c r="Z47" s="34" t="s">
        <v>1</v>
      </c>
      <c r="AA47" s="33">
        <f>IF(U45="5-ти элем",(R45-160+19),IF(U45="витрина",(R45-160+19),0))</f>
        <v>0</v>
      </c>
      <c r="AB47" s="33">
        <f>IF(U45="5-ти элем",(S45-160+19),IF(U45="витрина",(S45-160+19),0))</f>
        <v>0</v>
      </c>
      <c r="AC47" s="104">
        <f t="shared" ref="AC47" si="211">IF(U45="Гладкий",0,IF(U45="3-х элем",0,T45))</f>
        <v>0</v>
      </c>
      <c r="AD47" s="33">
        <f>IF(E28="Витрина","Стекло",H28)</f>
        <v>0</v>
      </c>
      <c r="AE47" s="260"/>
      <c r="AF47" s="33"/>
      <c r="AG47" s="100">
        <f t="shared" ref="AG47" si="212">IF(Y47=8,(AA47+AB47)*2*AC47/1000,0)</f>
        <v>0</v>
      </c>
      <c r="AH47" s="35">
        <v>0</v>
      </c>
      <c r="AI47" s="33"/>
      <c r="AJ47" s="40"/>
      <c r="AK47" s="42">
        <v>0</v>
      </c>
      <c r="AL47" s="33">
        <v>0</v>
      </c>
      <c r="AM47" s="33">
        <v>0</v>
      </c>
      <c r="AN47" s="39">
        <v>0</v>
      </c>
      <c r="AO47" s="52"/>
      <c r="AP47" s="109">
        <f>IF(AD47="Стекло",0,(AA47*AB47*AC47/1000000))</f>
        <v>0</v>
      </c>
      <c r="AQ47" s="3">
        <f t="shared" si="0"/>
        <v>0</v>
      </c>
      <c r="AR47" s="11"/>
      <c r="AS47" s="3"/>
    </row>
    <row r="48" spans="1:45" ht="15.75" thickBot="1" x14ac:dyDescent="0.3">
      <c r="Q48" s="249">
        <v>16</v>
      </c>
      <c r="R48" s="252">
        <f>Бланк!B29</f>
        <v>0</v>
      </c>
      <c r="S48" s="252">
        <f>Бланк!C29</f>
        <v>0</v>
      </c>
      <c r="T48" s="252">
        <f>Бланк!D29</f>
        <v>0</v>
      </c>
      <c r="U48" s="252">
        <f>Бланк!E29</f>
        <v>0</v>
      </c>
      <c r="V48" s="252">
        <f>IF(E29="Гладкий",0,(1*D29))</f>
        <v>0</v>
      </c>
      <c r="W48" s="252">
        <f>Бланк!F29</f>
        <v>18</v>
      </c>
      <c r="X48" s="252">
        <f>Бланк!G29</f>
        <v>0</v>
      </c>
      <c r="Y48" s="31">
        <f t="shared" ref="Y48" si="213">W48</f>
        <v>18</v>
      </c>
      <c r="Z48" s="32" t="s">
        <v>14</v>
      </c>
      <c r="AA48" s="31">
        <f t="shared" ref="AA48" si="214">R48</f>
        <v>0</v>
      </c>
      <c r="AB48" s="31">
        <f>IF(U48="Гладкий",S48,164)</f>
        <v>164</v>
      </c>
      <c r="AC48" s="103">
        <f t="shared" ref="AC48" si="215">IF(AA48&gt;0,T48,0)</f>
        <v>0</v>
      </c>
      <c r="AD48" s="31">
        <f>H29</f>
        <v>0</v>
      </c>
      <c r="AE48" s="258">
        <f>IF(U48="Гладкий",0,((R48+S48)*2*T48/1000))</f>
        <v>0</v>
      </c>
      <c r="AF48" s="98">
        <f>IF(U48="Гладкий",((AA48+AB48)*2*AC48/1000),(AA48*2*AC48/1000))</f>
        <v>0</v>
      </c>
      <c r="AG48" s="99">
        <f t="shared" ref="AG48" si="216">IF(U48="5-ти элем",((AA48+AB48)*2+AA48)*AC48/1000,IF(U48="Витрина",((AA48+AB48)*2+AA48)*AC48/1000,IF(U48="3-х элем",((AA48+AB48)*2+AA48)*AC48/1000,IF(U48="Гладкий",(AA48+AB48)*2*AC48/1000,0))))</f>
        <v>0</v>
      </c>
      <c r="AH48" s="31">
        <f t="shared" ref="AH48" si="217">IF(U48="5-ти элем",(AA48*2*2*AC48/1000),IF(U48="витрина",(AA48*2*AC48/1000),0))</f>
        <v>0</v>
      </c>
      <c r="AI48" s="31">
        <f t="shared" ref="AI48" si="218">IF(U48="5-ти элем",(16*T48),IF(U48="3-х элем",(12*T48),IF(U48="витрина",(16*T48),0)))</f>
        <v>0</v>
      </c>
      <c r="AJ48" s="37">
        <f t="shared" ref="AJ48" si="219">AF48+AE48</f>
        <v>0</v>
      </c>
      <c r="AK48" s="45">
        <f t="shared" ref="AK48" si="220">AD48</f>
        <v>0</v>
      </c>
      <c r="AL48" s="31">
        <f t="shared" ref="AL48" si="221">AK48</f>
        <v>0</v>
      </c>
      <c r="AM48" s="31">
        <f t="shared" ref="AM48" si="222">IF(U48="Гладкий",AK48, 0)</f>
        <v>0</v>
      </c>
      <c r="AN48" s="47">
        <f t="shared" ref="AN48" si="223">IF(U48="Гладкий",AK48, 0)</f>
        <v>0</v>
      </c>
      <c r="AO48" s="50">
        <f t="shared" ref="AO48" si="224">IF(U48="5-ти элем","Paz 8 mm",IF(U48="витрина","Paz 4 mm",0))</f>
        <v>0</v>
      </c>
      <c r="AP48" s="109">
        <f t="shared" ref="AP48:AP82" si="225">(AA48*AB48*AC48)/1000000</f>
        <v>0</v>
      </c>
      <c r="AQ48" s="3">
        <f t="shared" si="0"/>
        <v>0</v>
      </c>
      <c r="AR48" s="11">
        <f>AF48+AF49+AE48</f>
        <v>0</v>
      </c>
      <c r="AS48" s="3"/>
    </row>
    <row r="49" spans="17:45" x14ac:dyDescent="0.25">
      <c r="Q49" s="250"/>
      <c r="R49" s="253"/>
      <c r="S49" s="253"/>
      <c r="T49" s="253"/>
      <c r="U49" s="253"/>
      <c r="V49" s="253"/>
      <c r="W49" s="253"/>
      <c r="X49" s="253"/>
      <c r="Y49" s="69">
        <f t="shared" ref="Y49" si="226">W48</f>
        <v>18</v>
      </c>
      <c r="Z49" s="8" t="s">
        <v>15</v>
      </c>
      <c r="AA49" s="69">
        <f t="shared" ref="AA49" si="227">IF(U48="5-ти элем",(S48-160),IF(U48="витрина",(S48-160),IF(U48="3-х элем",(S48-160),0)))</f>
        <v>0</v>
      </c>
      <c r="AB49" s="69">
        <f t="shared" ref="AB49" si="228">IF(U48="5-ти элем",164,IF(U48="витрина",164,IF(U48="3-х элем",R48,0)))</f>
        <v>0</v>
      </c>
      <c r="AC49" s="103">
        <f t="shared" ref="AC49" si="229">IF(AA49&gt;0,T48,0)</f>
        <v>0</v>
      </c>
      <c r="AD49" s="69">
        <f>H29</f>
        <v>0</v>
      </c>
      <c r="AE49" s="259"/>
      <c r="AF49" s="12">
        <f t="shared" ref="AF49" si="230">IF(U48="3-х элем",(AB49*2*AC49/1000),IF(U48="5-ти элем",((AA49+AB49)*2*AC49/1000),IF(U48="витрина",((AA49+AB49)*2*AC49/1000),0)))</f>
        <v>0</v>
      </c>
      <c r="AG49" s="99">
        <f t="shared" ref="AG49" si="231">IF(U48="5-ти элем",((AA49+AB49)*2+AA49)*AC49/1000,IF(U48="Витрина",((AA49+AB49)*2+AA49)*AC49/1000,IF(U48="3-х элем",(AA49+AB49)*2*AC49/1000,0)))</f>
        <v>0</v>
      </c>
      <c r="AH49" s="12">
        <f t="shared" ref="AH49" si="232">IF(U48="5-ти элем",(AA49*2*2*AC49/1000),IF(U48="витрина",(AA49*2*AC49/1000),0))</f>
        <v>0</v>
      </c>
      <c r="AI49" s="69"/>
      <c r="AJ49" s="38">
        <f t="shared" ref="AJ49" si="233">AF49</f>
        <v>0</v>
      </c>
      <c r="AK49" s="41">
        <f t="shared" ref="AK49" si="234">IF(U48="5-ти элем",AK48,IF(U48="витрина",AK48,0))</f>
        <v>0</v>
      </c>
      <c r="AL49" s="88">
        <f t="shared" ref="AL49" si="235">IF(U48="5-ти элем",AK48,IF(U48="витрина",AK48,0))</f>
        <v>0</v>
      </c>
      <c r="AM49" s="88">
        <f t="shared" ref="AM49" si="236">IF(U48="Гладкий", 0,AK48)</f>
        <v>0</v>
      </c>
      <c r="AN49" s="48">
        <f t="shared" ref="AN49" si="237">IF(U48="Гладкий", 0,AK48)</f>
        <v>0</v>
      </c>
      <c r="AO49" s="51">
        <f t="shared" ref="AO49" si="238">IF(U48="5-ти элем","Paz 8 mm",IF(U48="витрина","Paz 4 mm",0))</f>
        <v>0</v>
      </c>
      <c r="AP49" s="109">
        <f t="shared" si="225"/>
        <v>0</v>
      </c>
      <c r="AQ49" s="3">
        <f t="shared" si="0"/>
        <v>0</v>
      </c>
      <c r="AR49" s="11"/>
      <c r="AS49" s="3"/>
    </row>
    <row r="50" spans="17:45" ht="15.75" thickBot="1" x14ac:dyDescent="0.3">
      <c r="Q50" s="251"/>
      <c r="R50" s="254"/>
      <c r="S50" s="254"/>
      <c r="T50" s="254"/>
      <c r="U50" s="254"/>
      <c r="V50" s="254"/>
      <c r="W50" s="254"/>
      <c r="X50" s="254"/>
      <c r="Y50" s="33">
        <f t="shared" ref="Y50" si="239">X48</f>
        <v>0</v>
      </c>
      <c r="Z50" s="34" t="s">
        <v>1</v>
      </c>
      <c r="AA50" s="33">
        <f t="shared" ref="AA50" si="240">IF(U48="5-ти элем",(R48-160+19),IF(U48="витрина",(R48-160+19),0))</f>
        <v>0</v>
      </c>
      <c r="AB50" s="33">
        <f t="shared" ref="AB50" si="241">IF(U48="5-ти элем",(S48-160+19),IF(U48="витрина",(S48-160+19),0))</f>
        <v>0</v>
      </c>
      <c r="AC50" s="104">
        <f t="shared" ref="AC50" si="242">IF(U48="Гладкий",0,IF(U48="3-х элем",0,T48))</f>
        <v>0</v>
      </c>
      <c r="AD50" s="33">
        <f>IF(E29="Витрина","Стекло",H29)</f>
        <v>0</v>
      </c>
      <c r="AE50" s="260"/>
      <c r="AF50" s="33"/>
      <c r="AG50" s="100">
        <f t="shared" ref="AG50" si="243">IF(Y50=8,(AA50+AB50)*2*AC50/1000,0)</f>
        <v>0</v>
      </c>
      <c r="AH50" s="35">
        <v>0</v>
      </c>
      <c r="AI50" s="33"/>
      <c r="AJ50" s="40"/>
      <c r="AK50" s="42">
        <v>0</v>
      </c>
      <c r="AL50" s="33">
        <v>0</v>
      </c>
      <c r="AM50" s="33">
        <v>0</v>
      </c>
      <c r="AN50" s="39">
        <v>0</v>
      </c>
      <c r="AO50" s="52"/>
      <c r="AP50" s="109">
        <f>IF(AD50="Стекло",0,(AA50*AB50*AC50/1000000))</f>
        <v>0</v>
      </c>
      <c r="AQ50" s="3">
        <f t="shared" si="0"/>
        <v>0</v>
      </c>
      <c r="AR50" s="11"/>
      <c r="AS50" s="3"/>
    </row>
    <row r="51" spans="17:45" ht="15.75" thickBot="1" x14ac:dyDescent="0.3">
      <c r="Q51" s="249">
        <v>17</v>
      </c>
      <c r="R51" s="252">
        <f>Бланк!B30</f>
        <v>0</v>
      </c>
      <c r="S51" s="252">
        <f>Бланк!C30</f>
        <v>0</v>
      </c>
      <c r="T51" s="252">
        <f>Бланк!D30</f>
        <v>0</v>
      </c>
      <c r="U51" s="252">
        <f>Бланк!E30</f>
        <v>0</v>
      </c>
      <c r="V51" s="252">
        <f>IF(E30="Гладкий",0,(1*D30))</f>
        <v>0</v>
      </c>
      <c r="W51" s="252">
        <f>Бланк!F30</f>
        <v>18</v>
      </c>
      <c r="X51" s="252">
        <f>Бланк!G30</f>
        <v>0</v>
      </c>
      <c r="Y51" s="31">
        <f t="shared" ref="Y51" si="244">W51</f>
        <v>18</v>
      </c>
      <c r="Z51" s="32" t="s">
        <v>14</v>
      </c>
      <c r="AA51" s="31">
        <f t="shared" ref="AA51" si="245">R51</f>
        <v>0</v>
      </c>
      <c r="AB51" s="31">
        <f>IF(U51="Гладкий",S51,164)</f>
        <v>164</v>
      </c>
      <c r="AC51" s="103">
        <f t="shared" ref="AC51" si="246">IF(AA51&gt;0,T51,0)</f>
        <v>0</v>
      </c>
      <c r="AD51" s="31">
        <f>H30</f>
        <v>0</v>
      </c>
      <c r="AE51" s="258">
        <f>IF(U51="Гладкий",0,((R51+S51)*2*T51/1000))</f>
        <v>0</v>
      </c>
      <c r="AF51" s="98">
        <f>IF(U51="Гладкий",((AA51+AB51)*2*AC51/1000),(AA51*2*AC51/1000))</f>
        <v>0</v>
      </c>
      <c r="AG51" s="99">
        <f t="shared" ref="AG51" si="247">IF(U51="5-ти элем",((AA51+AB51)*2+AA51)*AC51/1000,IF(U51="Витрина",((AA51+AB51)*2+AA51)*AC51/1000,IF(U51="3-х элем",((AA51+AB51)*2+AA51)*AC51/1000,IF(U51="Гладкий",(AA51+AB51)*2*AC51/1000,0))))</f>
        <v>0</v>
      </c>
      <c r="AH51" s="31">
        <f t="shared" ref="AH51" si="248">IF(U51="5-ти элем",(AA51*2*2*AC51/1000),IF(U51="витрина",(AA51*2*AC51/1000),0))</f>
        <v>0</v>
      </c>
      <c r="AI51" s="31">
        <f t="shared" ref="AI51" si="249">IF(U51="5-ти элем",(16*T51),IF(U51="3-х элем",(12*T51),IF(U51="витрина",(16*T51),0)))</f>
        <v>0</v>
      </c>
      <c r="AJ51" s="37">
        <f t="shared" ref="AJ51" si="250">AF51+AE51</f>
        <v>0</v>
      </c>
      <c r="AK51" s="45">
        <f t="shared" ref="AK51" si="251">AD51</f>
        <v>0</v>
      </c>
      <c r="AL51" s="31">
        <f t="shared" ref="AL51" si="252">AK51</f>
        <v>0</v>
      </c>
      <c r="AM51" s="31">
        <f t="shared" ref="AM51" si="253">IF(U51="Гладкий",AK51, 0)</f>
        <v>0</v>
      </c>
      <c r="AN51" s="47">
        <f t="shared" ref="AN51" si="254">IF(U51="Гладкий",AK51, 0)</f>
        <v>0</v>
      </c>
      <c r="AO51" s="50">
        <f t="shared" ref="AO51" si="255">IF(U51="5-ти элем","Paz 8 mm",IF(U51="витрина","Paz 4 mm",0))</f>
        <v>0</v>
      </c>
      <c r="AP51" s="109">
        <f t="shared" si="225"/>
        <v>0</v>
      </c>
      <c r="AQ51" s="3">
        <f t="shared" si="0"/>
        <v>0</v>
      </c>
      <c r="AR51" s="11">
        <f>AF51+AF52+AE51</f>
        <v>0</v>
      </c>
      <c r="AS51" s="3"/>
    </row>
    <row r="52" spans="17:45" x14ac:dyDescent="0.25">
      <c r="Q52" s="250"/>
      <c r="R52" s="253"/>
      <c r="S52" s="253"/>
      <c r="T52" s="253"/>
      <c r="U52" s="253"/>
      <c r="V52" s="253"/>
      <c r="W52" s="253"/>
      <c r="X52" s="253"/>
      <c r="Y52" s="69">
        <f t="shared" ref="Y52" si="256">W51</f>
        <v>18</v>
      </c>
      <c r="Z52" s="8" t="s">
        <v>15</v>
      </c>
      <c r="AA52" s="69">
        <f t="shared" ref="AA52" si="257">IF(U51="5-ти элем",(S51-160),IF(U51="витрина",(S51-160),IF(U51="3-х элем",(S51-160),0)))</f>
        <v>0</v>
      </c>
      <c r="AB52" s="69">
        <f t="shared" ref="AB52" si="258">IF(U51="5-ти элем",164,IF(U51="витрина",164,IF(U51="3-х элем",R51,0)))</f>
        <v>0</v>
      </c>
      <c r="AC52" s="103">
        <f t="shared" ref="AC52" si="259">IF(AA52&gt;0,T51,0)</f>
        <v>0</v>
      </c>
      <c r="AD52" s="69">
        <f>H30</f>
        <v>0</v>
      </c>
      <c r="AE52" s="259"/>
      <c r="AF52" s="12">
        <f t="shared" ref="AF52" si="260">IF(U51="3-х элем",(AB52*2*AC52/1000),IF(U51="5-ти элем",((AA52+AB52)*2*AC52/1000),IF(U51="витрина",((AA52+AB52)*2*AC52/1000),0)))</f>
        <v>0</v>
      </c>
      <c r="AG52" s="99">
        <f t="shared" ref="AG52" si="261">IF(U51="5-ти элем",((AA52+AB52)*2+AA52)*AC52/1000,IF(U51="Витрина",((AA52+AB52)*2+AA52)*AC52/1000,IF(U51="3-х элем",(AA52+AB52)*2*AC52/1000,0)))</f>
        <v>0</v>
      </c>
      <c r="AH52" s="12">
        <f t="shared" ref="AH52" si="262">IF(U51="5-ти элем",(AA52*2*2*AC52/1000),IF(U51="витрина",(AA52*2*AC52/1000),0))</f>
        <v>0</v>
      </c>
      <c r="AI52" s="69"/>
      <c r="AJ52" s="38">
        <f t="shared" ref="AJ52" si="263">AF52</f>
        <v>0</v>
      </c>
      <c r="AK52" s="41">
        <f t="shared" ref="AK52" si="264">IF(U51="5-ти элем",AK51,IF(U51="витрина",AK51,0))</f>
        <v>0</v>
      </c>
      <c r="AL52" s="88">
        <f t="shared" ref="AL52" si="265">IF(U51="5-ти элем",AK51,IF(U51="витрина",AK51,0))</f>
        <v>0</v>
      </c>
      <c r="AM52" s="88">
        <f t="shared" ref="AM52" si="266">IF(U51="Гладкий", 0,AK51)</f>
        <v>0</v>
      </c>
      <c r="AN52" s="48">
        <f t="shared" ref="AN52" si="267">IF(U51="Гладкий", 0,AK51)</f>
        <v>0</v>
      </c>
      <c r="AO52" s="51">
        <f t="shared" ref="AO52" si="268">IF(U51="5-ти элем","Paz 8 mm",IF(U51="витрина","Paz 4 mm",0))</f>
        <v>0</v>
      </c>
      <c r="AP52" s="109">
        <f t="shared" si="225"/>
        <v>0</v>
      </c>
      <c r="AQ52" s="3">
        <f t="shared" si="0"/>
        <v>0</v>
      </c>
      <c r="AR52" s="11"/>
      <c r="AS52" s="3"/>
    </row>
    <row r="53" spans="17:45" ht="15.75" thickBot="1" x14ac:dyDescent="0.3">
      <c r="Q53" s="251"/>
      <c r="R53" s="254"/>
      <c r="S53" s="254"/>
      <c r="T53" s="254"/>
      <c r="U53" s="254"/>
      <c r="V53" s="254"/>
      <c r="W53" s="254"/>
      <c r="X53" s="254"/>
      <c r="Y53" s="33">
        <f t="shared" ref="Y53" si="269">X51</f>
        <v>0</v>
      </c>
      <c r="Z53" s="34" t="s">
        <v>1</v>
      </c>
      <c r="AA53" s="33">
        <f t="shared" ref="AA53" si="270">IF(U51="5-ти элем",(R51-160+19),IF(U51="витрина",(R51-160+19),0))</f>
        <v>0</v>
      </c>
      <c r="AB53" s="33">
        <f t="shared" ref="AB53" si="271">IF(U51="5-ти элем",(S51-160+19),IF(U51="витрина",(S51-160+19),0))</f>
        <v>0</v>
      </c>
      <c r="AC53" s="104">
        <f t="shared" ref="AC53" si="272">IF(U51="Гладкий",0,IF(U51="3-х элем",0,T51))</f>
        <v>0</v>
      </c>
      <c r="AD53" s="33">
        <f>IF(E30="Витрина","Стекло",H30)</f>
        <v>0</v>
      </c>
      <c r="AE53" s="260"/>
      <c r="AF53" s="33"/>
      <c r="AG53" s="100">
        <f t="shared" ref="AG53" si="273">IF(Y53=8,(AA53+AB53)*2*AC53/1000,0)</f>
        <v>0</v>
      </c>
      <c r="AH53" s="35">
        <v>0</v>
      </c>
      <c r="AI53" s="33"/>
      <c r="AJ53" s="40"/>
      <c r="AK53" s="42">
        <v>0</v>
      </c>
      <c r="AL53" s="33">
        <v>0</v>
      </c>
      <c r="AM53" s="33">
        <v>0</v>
      </c>
      <c r="AN53" s="39">
        <v>0</v>
      </c>
      <c r="AO53" s="52"/>
      <c r="AP53" s="109">
        <f>IF(AD53="Стекло",0,(AA53*AB53*AC53/1000000))</f>
        <v>0</v>
      </c>
      <c r="AQ53" s="3">
        <f t="shared" si="0"/>
        <v>0</v>
      </c>
      <c r="AR53" s="11"/>
      <c r="AS53" s="3"/>
    </row>
    <row r="54" spans="17:45" ht="15.75" thickBot="1" x14ac:dyDescent="0.3">
      <c r="Q54" s="249">
        <v>18</v>
      </c>
      <c r="R54" s="252">
        <f>Бланк!B31</f>
        <v>0</v>
      </c>
      <c r="S54" s="252">
        <f>Бланк!C31</f>
        <v>0</v>
      </c>
      <c r="T54" s="252">
        <f>Бланк!D31</f>
        <v>0</v>
      </c>
      <c r="U54" s="252">
        <f>Бланк!E31</f>
        <v>0</v>
      </c>
      <c r="V54" s="252">
        <f>IF(E31="Гладкий",0,(1*D31))</f>
        <v>0</v>
      </c>
      <c r="W54" s="252">
        <f>Бланк!F31</f>
        <v>18</v>
      </c>
      <c r="X54" s="252">
        <f>Бланк!G31</f>
        <v>0</v>
      </c>
      <c r="Y54" s="31">
        <f t="shared" ref="Y54" si="274">W54</f>
        <v>18</v>
      </c>
      <c r="Z54" s="32" t="s">
        <v>14</v>
      </c>
      <c r="AA54" s="31">
        <f t="shared" ref="AA54" si="275">R54</f>
        <v>0</v>
      </c>
      <c r="AB54" s="31">
        <f>IF(U54="Гладкий",S54,164)</f>
        <v>164</v>
      </c>
      <c r="AC54" s="103">
        <f t="shared" ref="AC54" si="276">IF(AA54&gt;0,T54,0)</f>
        <v>0</v>
      </c>
      <c r="AD54" s="31">
        <f>H31</f>
        <v>0</v>
      </c>
      <c r="AE54" s="258">
        <f>IF(U54="Гладкий",0,((R54+S54)*2*T54/1000))</f>
        <v>0</v>
      </c>
      <c r="AF54" s="98">
        <f>IF(U54="Гладкий",((AA54+AB54)*2*AC54/1000),(AA54*2*AC54/1000))</f>
        <v>0</v>
      </c>
      <c r="AG54" s="99">
        <f t="shared" ref="AG54" si="277">IF(U54="5-ти элем",((AA54+AB54)*2+AA54)*AC54/1000,IF(U54="Витрина",((AA54+AB54)*2+AA54)*AC54/1000,IF(U54="3-х элем",((AA54+AB54)*2+AA54)*AC54/1000,IF(U54="Гладкий",(AA54+AB54)*2*AC54/1000,0))))</f>
        <v>0</v>
      </c>
      <c r="AH54" s="31">
        <f t="shared" ref="AH54" si="278">IF(U54="5-ти элем",(AA54*2*2*AC54/1000),IF(U54="витрина",(AA54*2*AC54/1000),0))</f>
        <v>0</v>
      </c>
      <c r="AI54" s="31">
        <f t="shared" ref="AI54" si="279">IF(U54="5-ти элем",(16*T54),IF(U54="3-х элем",(12*T54),IF(U54="витрина",(16*T54),0)))</f>
        <v>0</v>
      </c>
      <c r="AJ54" s="37">
        <f t="shared" ref="AJ54" si="280">AF54+AE54</f>
        <v>0</v>
      </c>
      <c r="AK54" s="45">
        <f t="shared" ref="AK54" si="281">AD54</f>
        <v>0</v>
      </c>
      <c r="AL54" s="31">
        <f t="shared" ref="AL54" si="282">AK54</f>
        <v>0</v>
      </c>
      <c r="AM54" s="31">
        <f t="shared" ref="AM54" si="283">IF(U54="Гладкий",AK54, 0)</f>
        <v>0</v>
      </c>
      <c r="AN54" s="47">
        <f t="shared" ref="AN54" si="284">IF(U54="Гладкий",AK54, 0)</f>
        <v>0</v>
      </c>
      <c r="AO54" s="50">
        <f t="shared" ref="AO54" si="285">IF(U54="5-ти элем","Paz 8 mm",IF(U54="витрина","Paz 4 mm",0))</f>
        <v>0</v>
      </c>
      <c r="AP54" s="109">
        <f t="shared" si="225"/>
        <v>0</v>
      </c>
      <c r="AQ54" s="3">
        <f t="shared" si="0"/>
        <v>0</v>
      </c>
      <c r="AR54" s="11">
        <f>AF54+AF55+AE54</f>
        <v>0</v>
      </c>
      <c r="AS54" s="3"/>
    </row>
    <row r="55" spans="17:45" x14ac:dyDescent="0.25">
      <c r="Q55" s="250"/>
      <c r="R55" s="253"/>
      <c r="S55" s="253"/>
      <c r="T55" s="253"/>
      <c r="U55" s="253"/>
      <c r="V55" s="253"/>
      <c r="W55" s="253"/>
      <c r="X55" s="253"/>
      <c r="Y55" s="69">
        <f t="shared" ref="Y55" si="286">W54</f>
        <v>18</v>
      </c>
      <c r="Z55" s="8" t="s">
        <v>15</v>
      </c>
      <c r="AA55" s="69">
        <f t="shared" ref="AA55" si="287">IF(U54="5-ти элем",(S54-160),IF(U54="витрина",(S54-160),IF(U54="3-х элем",(S54-160),0)))</f>
        <v>0</v>
      </c>
      <c r="AB55" s="69">
        <f t="shared" ref="AB55" si="288">IF(U54="5-ти элем",164,IF(U54="витрина",164,IF(U54="3-х элем",R54,0)))</f>
        <v>0</v>
      </c>
      <c r="AC55" s="103">
        <f t="shared" ref="AC55" si="289">IF(AA55&gt;0,T54,0)</f>
        <v>0</v>
      </c>
      <c r="AD55" s="69">
        <f>H31</f>
        <v>0</v>
      </c>
      <c r="AE55" s="259"/>
      <c r="AF55" s="12">
        <f t="shared" ref="AF55" si="290">IF(U54="3-х элем",(AB55*2*AC55/1000),IF(U54="5-ти элем",((AA55+AB55)*2*AC55/1000),IF(U54="витрина",((AA55+AB55)*2*AC55/1000),0)))</f>
        <v>0</v>
      </c>
      <c r="AG55" s="99">
        <f t="shared" ref="AG55" si="291">IF(U54="5-ти элем",((AA55+AB55)*2+AA55)*AC55/1000,IF(U54="Витрина",((AA55+AB55)*2+AA55)*AC55/1000,IF(U54="3-х элем",(AA55+AB55)*2*AC55/1000,0)))</f>
        <v>0</v>
      </c>
      <c r="AH55" s="12">
        <f t="shared" ref="AH55" si="292">IF(U54="5-ти элем",(AA55*2*2*AC55/1000),IF(U54="витрина",(AA55*2*AC55/1000),0))</f>
        <v>0</v>
      </c>
      <c r="AI55" s="69"/>
      <c r="AJ55" s="38">
        <f t="shared" ref="AJ55" si="293">AF55</f>
        <v>0</v>
      </c>
      <c r="AK55" s="41">
        <f t="shared" ref="AK55" si="294">IF(U54="5-ти элем",AK54,IF(U54="витрина",AK54,0))</f>
        <v>0</v>
      </c>
      <c r="AL55" s="88">
        <f t="shared" ref="AL55" si="295">IF(U54="5-ти элем",AK54,IF(U54="витрина",AK54,0))</f>
        <v>0</v>
      </c>
      <c r="AM55" s="88">
        <f t="shared" ref="AM55" si="296">IF(U54="Гладкий", 0,AK54)</f>
        <v>0</v>
      </c>
      <c r="AN55" s="48">
        <f t="shared" ref="AN55" si="297">IF(U54="Гладкий", 0,AK54)</f>
        <v>0</v>
      </c>
      <c r="AO55" s="51">
        <f t="shared" ref="AO55" si="298">IF(U54="5-ти элем","Paz 8 mm",IF(U54="витрина","Paz 4 mm",0))</f>
        <v>0</v>
      </c>
      <c r="AP55" s="109">
        <f t="shared" si="225"/>
        <v>0</v>
      </c>
      <c r="AQ55" s="3">
        <f t="shared" si="0"/>
        <v>0</v>
      </c>
      <c r="AR55" s="11"/>
      <c r="AS55" s="3"/>
    </row>
    <row r="56" spans="17:45" ht="15.75" thickBot="1" x14ac:dyDescent="0.3">
      <c r="Q56" s="251"/>
      <c r="R56" s="254"/>
      <c r="S56" s="254"/>
      <c r="T56" s="254"/>
      <c r="U56" s="254"/>
      <c r="V56" s="254"/>
      <c r="W56" s="254"/>
      <c r="X56" s="254"/>
      <c r="Y56" s="33">
        <f t="shared" ref="Y56" si="299">X54</f>
        <v>0</v>
      </c>
      <c r="Z56" s="34" t="s">
        <v>1</v>
      </c>
      <c r="AA56" s="33">
        <f t="shared" ref="AA56" si="300">IF(U54="5-ти элем",(R54-160+19),IF(U54="витрина",(R54-160+19),0))</f>
        <v>0</v>
      </c>
      <c r="AB56" s="33">
        <f t="shared" ref="AB56" si="301">IF(U54="5-ти элем",(S54-160+19),IF(U54="витрина",(S54-160+19),0))</f>
        <v>0</v>
      </c>
      <c r="AC56" s="104">
        <f t="shared" ref="AC56" si="302">IF(U54="Гладкий",0,IF(U54="3-х элем",0,T54))</f>
        <v>0</v>
      </c>
      <c r="AD56" s="33">
        <f>IF(E31="Витрина","Стекло",H31)</f>
        <v>0</v>
      </c>
      <c r="AE56" s="260"/>
      <c r="AF56" s="33"/>
      <c r="AG56" s="100">
        <f t="shared" ref="AG56" si="303">IF(Y56=8,(AA56+AB56)*2*AC56/1000,0)</f>
        <v>0</v>
      </c>
      <c r="AH56" s="35">
        <v>0</v>
      </c>
      <c r="AI56" s="33"/>
      <c r="AJ56" s="40"/>
      <c r="AK56" s="42">
        <v>0</v>
      </c>
      <c r="AL56" s="33">
        <v>0</v>
      </c>
      <c r="AM56" s="33">
        <v>0</v>
      </c>
      <c r="AN56" s="39">
        <v>0</v>
      </c>
      <c r="AO56" s="52"/>
      <c r="AP56" s="109">
        <f>IF(AD56="Стекло",0,(AA56*AB56*AC56/1000000))</f>
        <v>0</v>
      </c>
      <c r="AQ56" s="3">
        <f t="shared" si="0"/>
        <v>0</v>
      </c>
      <c r="AR56" s="11"/>
      <c r="AS56" s="3"/>
    </row>
    <row r="57" spans="17:45" ht="15.75" thickBot="1" x14ac:dyDescent="0.3">
      <c r="Q57" s="249">
        <v>19</v>
      </c>
      <c r="R57" s="252">
        <f>Бланк!B32</f>
        <v>0</v>
      </c>
      <c r="S57" s="252">
        <f>Бланк!C32</f>
        <v>0</v>
      </c>
      <c r="T57" s="252">
        <f>Бланк!D32</f>
        <v>0</v>
      </c>
      <c r="U57" s="252">
        <f>Бланк!E32</f>
        <v>0</v>
      </c>
      <c r="V57" s="252">
        <f>IF(E32="Гладкий",0,(1*D32))</f>
        <v>0</v>
      </c>
      <c r="W57" s="252">
        <f>Бланк!F32</f>
        <v>18</v>
      </c>
      <c r="X57" s="252">
        <f>Бланк!G32</f>
        <v>0</v>
      </c>
      <c r="Y57" s="31">
        <f t="shared" ref="Y57" si="304">W57</f>
        <v>18</v>
      </c>
      <c r="Z57" s="32" t="s">
        <v>14</v>
      </c>
      <c r="AA57" s="31">
        <f t="shared" ref="AA57" si="305">R57</f>
        <v>0</v>
      </c>
      <c r="AB57" s="31">
        <f>IF(U57="Гладкий",S57,164)</f>
        <v>164</v>
      </c>
      <c r="AC57" s="103">
        <f t="shared" ref="AC57" si="306">IF(AA57&gt;0,T57,0)</f>
        <v>0</v>
      </c>
      <c r="AD57" s="31">
        <f>H32</f>
        <v>0</v>
      </c>
      <c r="AE57" s="258">
        <f>IF(U57="Гладкий",0,((R57+S57)*2*T57/1000))</f>
        <v>0</v>
      </c>
      <c r="AF57" s="98">
        <f>IF(U57="Гладкий",((AA57+AB57)*2*AC57/1000),(AA57*2*AC57/1000))</f>
        <v>0</v>
      </c>
      <c r="AG57" s="99">
        <f t="shared" ref="AG57" si="307">IF(U57="5-ти элем",((AA57+AB57)*2+AA57)*AC57/1000,IF(U57="Витрина",((AA57+AB57)*2+AA57)*AC57/1000,IF(U57="3-х элем",((AA57+AB57)*2+AA57)*AC57/1000,IF(U57="Гладкий",(AA57+AB57)*2*AC57/1000,0))))</f>
        <v>0</v>
      </c>
      <c r="AH57" s="31">
        <f t="shared" ref="AH57" si="308">IF(U57="5-ти элем",(AA57*2*2*AC57/1000),IF(U57="витрина",(AA57*2*AC57/1000),0))</f>
        <v>0</v>
      </c>
      <c r="AI57" s="31">
        <f t="shared" ref="AI57" si="309">IF(U57="5-ти элем",(16*T57),IF(U57="3-х элем",(12*T57),IF(U57="витрина",(16*T57),0)))</f>
        <v>0</v>
      </c>
      <c r="AJ57" s="37">
        <f t="shared" ref="AJ57" si="310">AF57+AE57</f>
        <v>0</v>
      </c>
      <c r="AK57" s="45">
        <f t="shared" ref="AK57" si="311">AD57</f>
        <v>0</v>
      </c>
      <c r="AL57" s="31">
        <f t="shared" ref="AL57" si="312">AK57</f>
        <v>0</v>
      </c>
      <c r="AM57" s="31">
        <f t="shared" ref="AM57" si="313">IF(U57="Гладкий",AK57, 0)</f>
        <v>0</v>
      </c>
      <c r="AN57" s="47">
        <f t="shared" ref="AN57" si="314">IF(U57="Гладкий",AK57, 0)</f>
        <v>0</v>
      </c>
      <c r="AO57" s="50">
        <f t="shared" ref="AO57" si="315">IF(U57="5-ти элем","Paz 8 mm",IF(U57="витрина","Paz 4 mm",0))</f>
        <v>0</v>
      </c>
      <c r="AP57" s="109">
        <f t="shared" si="225"/>
        <v>0</v>
      </c>
      <c r="AQ57" s="3">
        <f t="shared" si="0"/>
        <v>0</v>
      </c>
      <c r="AR57" s="11">
        <f>AF57+AF58+AE57</f>
        <v>0</v>
      </c>
      <c r="AS57" s="3"/>
    </row>
    <row r="58" spans="17:45" x14ac:dyDescent="0.25">
      <c r="Q58" s="250"/>
      <c r="R58" s="253"/>
      <c r="S58" s="253"/>
      <c r="T58" s="253"/>
      <c r="U58" s="253"/>
      <c r="V58" s="253"/>
      <c r="W58" s="253"/>
      <c r="X58" s="253"/>
      <c r="Y58" s="69">
        <f t="shared" ref="Y58" si="316">W57</f>
        <v>18</v>
      </c>
      <c r="Z58" s="8" t="s">
        <v>15</v>
      </c>
      <c r="AA58" s="69">
        <f t="shared" ref="AA58" si="317">IF(U57="5-ти элем",(S57-160),IF(U57="витрина",(S57-160),IF(U57="3-х элем",(S57-160),0)))</f>
        <v>0</v>
      </c>
      <c r="AB58" s="69">
        <f t="shared" ref="AB58" si="318">IF(U57="5-ти элем",164,IF(U57="витрина",164,IF(U57="3-х элем",R57,0)))</f>
        <v>0</v>
      </c>
      <c r="AC58" s="103">
        <f t="shared" ref="AC58" si="319">IF(AA58&gt;0,T57,0)</f>
        <v>0</v>
      </c>
      <c r="AD58" s="69">
        <f>H32</f>
        <v>0</v>
      </c>
      <c r="AE58" s="259"/>
      <c r="AF58" s="12">
        <f t="shared" ref="AF58" si="320">IF(U57="3-х элем",(AB58*2*AC58/1000),IF(U57="5-ти элем",((AA58+AB58)*2*AC58/1000),IF(U57="витрина",((AA58+AB58)*2*AC58/1000),0)))</f>
        <v>0</v>
      </c>
      <c r="AG58" s="99">
        <f t="shared" ref="AG58" si="321">IF(U57="5-ти элем",((AA58+AB58)*2+AA58)*AC58/1000,IF(U57="Витрина",((AA58+AB58)*2+AA58)*AC58/1000,IF(U57="3-х элем",(AA58+AB58)*2*AC58/1000,0)))</f>
        <v>0</v>
      </c>
      <c r="AH58" s="12">
        <f t="shared" ref="AH58" si="322">IF(U57="5-ти элем",(AA58*2*2*AC58/1000),IF(U57="витрина",(AA58*2*AC58/1000),0))</f>
        <v>0</v>
      </c>
      <c r="AI58" s="69"/>
      <c r="AJ58" s="38">
        <f t="shared" ref="AJ58" si="323">AF58</f>
        <v>0</v>
      </c>
      <c r="AK58" s="41">
        <f t="shared" ref="AK58" si="324">IF(U57="5-ти элем",AK57,IF(U57="витрина",AK57,0))</f>
        <v>0</v>
      </c>
      <c r="AL58" s="88">
        <f t="shared" ref="AL58" si="325">IF(U57="5-ти элем",AK57,IF(U57="витрина",AK57,0))</f>
        <v>0</v>
      </c>
      <c r="AM58" s="88">
        <f t="shared" ref="AM58" si="326">IF(U57="Гладкий", 0,AK57)</f>
        <v>0</v>
      </c>
      <c r="AN58" s="48">
        <f t="shared" ref="AN58" si="327">IF(U57="Гладкий", 0,AK57)</f>
        <v>0</v>
      </c>
      <c r="AO58" s="51">
        <f t="shared" ref="AO58" si="328">IF(U57="5-ти элем","Paz 8 mm",IF(U57="витрина","Paz 4 mm",0))</f>
        <v>0</v>
      </c>
      <c r="AP58" s="109">
        <f t="shared" si="225"/>
        <v>0</v>
      </c>
      <c r="AQ58" s="3">
        <f t="shared" si="0"/>
        <v>0</v>
      </c>
      <c r="AR58" s="11"/>
      <c r="AS58" s="3"/>
    </row>
    <row r="59" spans="17:45" ht="15.75" thickBot="1" x14ac:dyDescent="0.3">
      <c r="Q59" s="251"/>
      <c r="R59" s="254"/>
      <c r="S59" s="254"/>
      <c r="T59" s="254"/>
      <c r="U59" s="254"/>
      <c r="V59" s="254"/>
      <c r="W59" s="254"/>
      <c r="X59" s="254"/>
      <c r="Y59" s="33">
        <f t="shared" ref="Y59" si="329">X57</f>
        <v>0</v>
      </c>
      <c r="Z59" s="34" t="s">
        <v>1</v>
      </c>
      <c r="AA59" s="33">
        <f t="shared" ref="AA59" si="330">IF(U57="5-ти элем",(R57-160+19),IF(U57="витрина",(R57-160+19),0))</f>
        <v>0</v>
      </c>
      <c r="AB59" s="33">
        <f t="shared" ref="AB59" si="331">IF(U57="5-ти элем",(S57-160+19),IF(U57="витрина",(S57-160+19),0))</f>
        <v>0</v>
      </c>
      <c r="AC59" s="104">
        <f t="shared" ref="AC59" si="332">IF(U57="Гладкий",0,IF(U57="3-х элем",0,T57))</f>
        <v>0</v>
      </c>
      <c r="AD59" s="33">
        <f>IF(E32="Витрина","Стекло",H32)</f>
        <v>0</v>
      </c>
      <c r="AE59" s="260"/>
      <c r="AF59" s="33"/>
      <c r="AG59" s="100">
        <f t="shared" ref="AG59" si="333">IF(Y59=8,(AA59+AB59)*2*AC59/1000,0)</f>
        <v>0</v>
      </c>
      <c r="AH59" s="35">
        <v>0</v>
      </c>
      <c r="AI59" s="33"/>
      <c r="AJ59" s="40"/>
      <c r="AK59" s="42">
        <v>0</v>
      </c>
      <c r="AL59" s="33">
        <v>0</v>
      </c>
      <c r="AM59" s="33">
        <v>0</v>
      </c>
      <c r="AN59" s="39">
        <v>0</v>
      </c>
      <c r="AO59" s="52"/>
      <c r="AP59" s="109">
        <f>IF(AD59="Стекло",0,(AA59*AB59*AC59/1000000))</f>
        <v>0</v>
      </c>
      <c r="AQ59" s="3">
        <f t="shared" si="0"/>
        <v>0</v>
      </c>
      <c r="AR59" s="11"/>
      <c r="AS59" s="3"/>
    </row>
    <row r="60" spans="17:45" ht="15.75" thickBot="1" x14ac:dyDescent="0.3">
      <c r="Q60" s="249">
        <v>20</v>
      </c>
      <c r="R60" s="252">
        <f>Бланк!B33</f>
        <v>0</v>
      </c>
      <c r="S60" s="252">
        <f>Бланк!C33</f>
        <v>0</v>
      </c>
      <c r="T60" s="252">
        <f>Бланк!D33</f>
        <v>0</v>
      </c>
      <c r="U60" s="252">
        <f>Бланк!E33</f>
        <v>0</v>
      </c>
      <c r="V60" s="252">
        <f>IF(E33="Гладкий",0,(1*D33))</f>
        <v>0</v>
      </c>
      <c r="W60" s="252">
        <f>Бланк!F33</f>
        <v>18</v>
      </c>
      <c r="X60" s="252">
        <f>Бланк!G33</f>
        <v>0</v>
      </c>
      <c r="Y60" s="31">
        <f t="shared" ref="Y60" si="334">W60</f>
        <v>18</v>
      </c>
      <c r="Z60" s="32" t="s">
        <v>14</v>
      </c>
      <c r="AA60" s="31">
        <f t="shared" ref="AA60" si="335">R60</f>
        <v>0</v>
      </c>
      <c r="AB60" s="31">
        <f>IF(U60="Гладкий",S60,164)</f>
        <v>164</v>
      </c>
      <c r="AC60" s="103">
        <f t="shared" ref="AC60" si="336">IF(AA60&gt;0,T60,0)</f>
        <v>0</v>
      </c>
      <c r="AD60" s="31">
        <f>H33</f>
        <v>0</v>
      </c>
      <c r="AE60" s="258">
        <f>IF(U60="Гладкий",0,((R60+S60)*2*T60/1000))</f>
        <v>0</v>
      </c>
      <c r="AF60" s="98">
        <f>IF(U60="Гладкий",((AA60+AB60)*2*AC60/1000),(AA60*2*AC60/1000))</f>
        <v>0</v>
      </c>
      <c r="AG60" s="99">
        <f t="shared" ref="AG60" si="337">IF(U60="5-ти элем",((AA60+AB60)*2+AA60)*AC60/1000,IF(U60="Витрина",((AA60+AB60)*2+AA60)*AC60/1000,IF(U60="3-х элем",((AA60+AB60)*2+AA60)*AC60/1000,IF(U60="Гладкий",(AA60+AB60)*2*AC60/1000,0))))</f>
        <v>0</v>
      </c>
      <c r="AH60" s="31">
        <f t="shared" ref="AH60" si="338">IF(U60="5-ти элем",(AA60*2*2*AC60/1000),IF(U60="витрина",(AA60*2*AC60/1000),0))</f>
        <v>0</v>
      </c>
      <c r="AI60" s="31">
        <f t="shared" ref="AI60" si="339">IF(U60="5-ти элем",(16*T60),IF(U60="3-х элем",(12*T60),IF(U60="витрина",(16*T60),0)))</f>
        <v>0</v>
      </c>
      <c r="AJ60" s="37">
        <f t="shared" ref="AJ60" si="340">AF60+AE60</f>
        <v>0</v>
      </c>
      <c r="AK60" s="45">
        <f t="shared" ref="AK60" si="341">AD60</f>
        <v>0</v>
      </c>
      <c r="AL60" s="31">
        <f t="shared" ref="AL60" si="342">AK60</f>
        <v>0</v>
      </c>
      <c r="AM60" s="31">
        <f t="shared" ref="AM60" si="343">IF(U60="Гладкий",AK60, 0)</f>
        <v>0</v>
      </c>
      <c r="AN60" s="47">
        <f t="shared" ref="AN60" si="344">IF(U60="Гладкий",AK60, 0)</f>
        <v>0</v>
      </c>
      <c r="AO60" s="50">
        <f t="shared" ref="AO60" si="345">IF(U60="5-ти элем","Paz 8 mm",IF(U60="витрина","Paz 4 mm",0))</f>
        <v>0</v>
      </c>
      <c r="AP60" s="109">
        <f t="shared" si="225"/>
        <v>0</v>
      </c>
      <c r="AQ60" s="3">
        <f t="shared" si="0"/>
        <v>0</v>
      </c>
      <c r="AR60" s="11">
        <f>AF60+AF61+AE60</f>
        <v>0</v>
      </c>
      <c r="AS60" s="3"/>
    </row>
    <row r="61" spans="17:45" x14ac:dyDescent="0.25">
      <c r="Q61" s="250"/>
      <c r="R61" s="253"/>
      <c r="S61" s="253"/>
      <c r="T61" s="253"/>
      <c r="U61" s="253"/>
      <c r="V61" s="253"/>
      <c r="W61" s="253"/>
      <c r="X61" s="253"/>
      <c r="Y61" s="69">
        <f t="shared" ref="Y61" si="346">W60</f>
        <v>18</v>
      </c>
      <c r="Z61" s="8" t="s">
        <v>15</v>
      </c>
      <c r="AA61" s="69">
        <f t="shared" ref="AA61" si="347">IF(U60="5-ти элем",(S60-160),IF(U60="витрина",(S60-160),IF(U60="3-х элем",(S60-160),0)))</f>
        <v>0</v>
      </c>
      <c r="AB61" s="69">
        <f t="shared" ref="AB61" si="348">IF(U60="5-ти элем",164,IF(U60="витрина",164,IF(U60="3-х элем",R60,0)))</f>
        <v>0</v>
      </c>
      <c r="AC61" s="103">
        <f t="shared" ref="AC61" si="349">IF(AA61&gt;0,T60,0)</f>
        <v>0</v>
      </c>
      <c r="AD61" s="69">
        <f>H33</f>
        <v>0</v>
      </c>
      <c r="AE61" s="259"/>
      <c r="AF61" s="12">
        <f t="shared" ref="AF61" si="350">IF(U60="3-х элем",(AB61*2*AC61/1000),IF(U60="5-ти элем",((AA61+AB61)*2*AC61/1000),IF(U60="витрина",((AA61+AB61)*2*AC61/1000),0)))</f>
        <v>0</v>
      </c>
      <c r="AG61" s="99">
        <f t="shared" ref="AG61" si="351">IF(U60="5-ти элем",((AA61+AB61)*2+AA61)*AC61/1000,IF(U60="Витрина",((AA61+AB61)*2+AA61)*AC61/1000,IF(U60="3-х элем",(AA61+AB61)*2*AC61/1000,0)))</f>
        <v>0</v>
      </c>
      <c r="AH61" s="12">
        <f t="shared" ref="AH61" si="352">IF(U60="5-ти элем",(AA61*2*2*AC61/1000),IF(U60="витрина",(AA61*2*AC61/1000),0))</f>
        <v>0</v>
      </c>
      <c r="AI61" s="69"/>
      <c r="AJ61" s="38">
        <f t="shared" ref="AJ61" si="353">AF61</f>
        <v>0</v>
      </c>
      <c r="AK61" s="41">
        <f t="shared" ref="AK61" si="354">IF(U60="5-ти элем",AK60,IF(U60="витрина",AK60,0))</f>
        <v>0</v>
      </c>
      <c r="AL61" s="88">
        <f t="shared" ref="AL61" si="355">IF(U60="5-ти элем",AK60,IF(U60="витрина",AK60,0))</f>
        <v>0</v>
      </c>
      <c r="AM61" s="88">
        <f t="shared" ref="AM61" si="356">IF(U60="Гладкий", 0,AK60)</f>
        <v>0</v>
      </c>
      <c r="AN61" s="48">
        <f t="shared" ref="AN61" si="357">IF(U60="Гладкий", 0,AK60)</f>
        <v>0</v>
      </c>
      <c r="AO61" s="51">
        <f t="shared" ref="AO61" si="358">IF(U60="5-ти элем","Paz 8 mm",IF(U60="витрина","Paz 4 mm",0))</f>
        <v>0</v>
      </c>
      <c r="AP61" s="109">
        <f t="shared" si="225"/>
        <v>0</v>
      </c>
      <c r="AQ61" s="3">
        <f t="shared" si="0"/>
        <v>0</v>
      </c>
      <c r="AR61" s="11"/>
      <c r="AS61" s="3"/>
    </row>
    <row r="62" spans="17:45" ht="15.75" thickBot="1" x14ac:dyDescent="0.3">
      <c r="Q62" s="251"/>
      <c r="R62" s="254"/>
      <c r="S62" s="254"/>
      <c r="T62" s="254"/>
      <c r="U62" s="254"/>
      <c r="V62" s="254"/>
      <c r="W62" s="254"/>
      <c r="X62" s="254"/>
      <c r="Y62" s="33">
        <f t="shared" ref="Y62" si="359">X60</f>
        <v>0</v>
      </c>
      <c r="Z62" s="34" t="s">
        <v>1</v>
      </c>
      <c r="AA62" s="33">
        <f t="shared" ref="AA62" si="360">IF(U60="5-ти элем",(R60-160+19),IF(U60="витрина",(R60-160+19),0))</f>
        <v>0</v>
      </c>
      <c r="AB62" s="33">
        <f t="shared" ref="AB62" si="361">IF(U60="5-ти элем",(S60-160+19),IF(U60="витрина",(S60-160+19),0))</f>
        <v>0</v>
      </c>
      <c r="AC62" s="104">
        <f t="shared" ref="AC62" si="362">IF(U60="Гладкий",0,IF(U60="3-х элем",0,T60))</f>
        <v>0</v>
      </c>
      <c r="AD62" s="33">
        <f>IF(E33="Витрина","Стекло",H33)</f>
        <v>0</v>
      </c>
      <c r="AE62" s="260"/>
      <c r="AF62" s="33"/>
      <c r="AG62" s="100">
        <f t="shared" ref="AG62" si="363">IF(Y62=8,(AA62+AB62)*2*AC62/1000,0)</f>
        <v>0</v>
      </c>
      <c r="AH62" s="35">
        <v>0</v>
      </c>
      <c r="AI62" s="33"/>
      <c r="AJ62" s="40"/>
      <c r="AK62" s="42">
        <v>0</v>
      </c>
      <c r="AL62" s="33">
        <v>0</v>
      </c>
      <c r="AM62" s="33">
        <v>0</v>
      </c>
      <c r="AN62" s="39">
        <v>0</v>
      </c>
      <c r="AO62" s="52"/>
      <c r="AP62" s="109">
        <f>IF(AD62="Стекло",0,(AA62*AB62*AC62/1000000))</f>
        <v>0</v>
      </c>
      <c r="AQ62" s="3">
        <f t="shared" si="0"/>
        <v>0</v>
      </c>
      <c r="AR62" s="11"/>
      <c r="AS62" s="3"/>
    </row>
    <row r="63" spans="17:45" ht="15.75" thickBot="1" x14ac:dyDescent="0.3">
      <c r="Q63" s="249">
        <v>21</v>
      </c>
      <c r="R63" s="252">
        <f>Бланк!B34</f>
        <v>0</v>
      </c>
      <c r="S63" s="252">
        <f>Бланк!C34</f>
        <v>0</v>
      </c>
      <c r="T63" s="252">
        <f>Бланк!D34</f>
        <v>0</v>
      </c>
      <c r="U63" s="252">
        <f>Бланк!E34</f>
        <v>0</v>
      </c>
      <c r="V63" s="252">
        <f>IF(E34="Гладкий",0,(1*D34))</f>
        <v>0</v>
      </c>
      <c r="W63" s="252">
        <f>Бланк!F34</f>
        <v>18</v>
      </c>
      <c r="X63" s="252">
        <f>Бланк!G34</f>
        <v>0</v>
      </c>
      <c r="Y63" s="31">
        <f t="shared" ref="Y63" si="364">W63</f>
        <v>18</v>
      </c>
      <c r="Z63" s="32" t="s">
        <v>14</v>
      </c>
      <c r="AA63" s="31">
        <f t="shared" ref="AA63" si="365">R63</f>
        <v>0</v>
      </c>
      <c r="AB63" s="31">
        <f>IF(U63="Гладкий",S63,164)</f>
        <v>164</v>
      </c>
      <c r="AC63" s="103">
        <f t="shared" ref="AC63" si="366">IF(AA63&gt;0,T63,0)</f>
        <v>0</v>
      </c>
      <c r="AD63" s="31">
        <f>H34</f>
        <v>0</v>
      </c>
      <c r="AE63" s="258">
        <f>IF(U63="Гладкий",0,((R63+S63)*2*T63/1000))</f>
        <v>0</v>
      </c>
      <c r="AF63" s="98">
        <f>IF(U63="Гладкий",((AA63+AB63)*2*AC63/1000),(AA63*2*AC63/1000))</f>
        <v>0</v>
      </c>
      <c r="AG63" s="99">
        <f t="shared" ref="AG63" si="367">IF(U63="5-ти элем",((AA63+AB63)*2+AA63)*AC63/1000,IF(U63="Витрина",((AA63+AB63)*2+AA63)*AC63/1000,IF(U63="3-х элем",((AA63+AB63)*2+AA63)*AC63/1000,IF(U63="Гладкий",(AA63+AB63)*2*AC63/1000,0))))</f>
        <v>0</v>
      </c>
      <c r="AH63" s="31">
        <f t="shared" ref="AH63" si="368">IF(U63="5-ти элем",(AA63*2*2*AC63/1000),IF(U63="витрина",(AA63*2*AC63/1000),0))</f>
        <v>0</v>
      </c>
      <c r="AI63" s="31">
        <f t="shared" ref="AI63" si="369">IF(U63="5-ти элем",(16*T63),IF(U63="3-х элем",(12*T63),IF(U63="витрина",(16*T63),0)))</f>
        <v>0</v>
      </c>
      <c r="AJ63" s="37">
        <f t="shared" ref="AJ63" si="370">AF63+AE63</f>
        <v>0</v>
      </c>
      <c r="AK63" s="45">
        <f t="shared" ref="AK63" si="371">AD63</f>
        <v>0</v>
      </c>
      <c r="AL63" s="31">
        <f t="shared" ref="AL63" si="372">AK63</f>
        <v>0</v>
      </c>
      <c r="AM63" s="31">
        <f t="shared" ref="AM63" si="373">IF(U63="Гладкий",AK63, 0)</f>
        <v>0</v>
      </c>
      <c r="AN63" s="47">
        <f t="shared" ref="AN63" si="374">IF(U63="Гладкий",AK63, 0)</f>
        <v>0</v>
      </c>
      <c r="AO63" s="50">
        <f t="shared" ref="AO63" si="375">IF(U63="5-ти элем","Paz 8 mm",IF(U63="витрина","Paz 4 mm",0))</f>
        <v>0</v>
      </c>
      <c r="AP63" s="109">
        <f t="shared" si="225"/>
        <v>0</v>
      </c>
      <c r="AQ63" s="3">
        <f t="shared" si="0"/>
        <v>0</v>
      </c>
      <c r="AR63" s="11">
        <f>AF63+AF64+AE63</f>
        <v>0</v>
      </c>
      <c r="AS63" s="3"/>
    </row>
    <row r="64" spans="17:45" x14ac:dyDescent="0.25">
      <c r="Q64" s="250"/>
      <c r="R64" s="253"/>
      <c r="S64" s="253"/>
      <c r="T64" s="253"/>
      <c r="U64" s="253"/>
      <c r="V64" s="253"/>
      <c r="W64" s="253"/>
      <c r="X64" s="253"/>
      <c r="Y64" s="69">
        <f t="shared" ref="Y64" si="376">W63</f>
        <v>18</v>
      </c>
      <c r="Z64" s="8" t="s">
        <v>15</v>
      </c>
      <c r="AA64" s="69">
        <f t="shared" ref="AA64" si="377">IF(U63="5-ти элем",(S63-160),IF(U63="витрина",(S63-160),IF(U63="3-х элем",(S63-160),0)))</f>
        <v>0</v>
      </c>
      <c r="AB64" s="69">
        <f t="shared" ref="AB64" si="378">IF(U63="5-ти элем",164,IF(U63="витрина",164,IF(U63="3-х элем",R63,0)))</f>
        <v>0</v>
      </c>
      <c r="AC64" s="103">
        <f t="shared" ref="AC64" si="379">IF(AA64&gt;0,T63,0)</f>
        <v>0</v>
      </c>
      <c r="AD64" s="69">
        <f>H34</f>
        <v>0</v>
      </c>
      <c r="AE64" s="259"/>
      <c r="AF64" s="12">
        <f t="shared" ref="AF64" si="380">IF(U63="3-х элем",(AB64*2*AC64/1000),IF(U63="5-ти элем",((AA64+AB64)*2*AC64/1000),IF(U63="витрина",((AA64+AB64)*2*AC64/1000),0)))</f>
        <v>0</v>
      </c>
      <c r="AG64" s="99">
        <f t="shared" ref="AG64" si="381">IF(U63="5-ти элем",((AA64+AB64)*2+AA64)*AC64/1000,IF(U63="Витрина",((AA64+AB64)*2+AA64)*AC64/1000,IF(U63="3-х элем",(AA64+AB64)*2*AC64/1000,0)))</f>
        <v>0</v>
      </c>
      <c r="AH64" s="12">
        <f t="shared" ref="AH64" si="382">IF(U63="5-ти элем",(AA64*2*2*AC64/1000),IF(U63="витрина",(AA64*2*AC64/1000),0))</f>
        <v>0</v>
      </c>
      <c r="AI64" s="69"/>
      <c r="AJ64" s="38">
        <f t="shared" ref="AJ64" si="383">AF64</f>
        <v>0</v>
      </c>
      <c r="AK64" s="41">
        <f t="shared" ref="AK64" si="384">IF(U63="5-ти элем",AK63,IF(U63="витрина",AK63,0))</f>
        <v>0</v>
      </c>
      <c r="AL64" s="88">
        <f t="shared" ref="AL64" si="385">IF(U63="5-ти элем",AK63,IF(U63="витрина",AK63,0))</f>
        <v>0</v>
      </c>
      <c r="AM64" s="88">
        <f t="shared" ref="AM64" si="386">IF(U63="Гладкий", 0,AK63)</f>
        <v>0</v>
      </c>
      <c r="AN64" s="48">
        <f t="shared" ref="AN64" si="387">IF(U63="Гладкий", 0,AK63)</f>
        <v>0</v>
      </c>
      <c r="AO64" s="51">
        <f t="shared" ref="AO64" si="388">IF(U63="5-ти элем","Paz 8 mm",IF(U63="витрина","Paz 4 mm",0))</f>
        <v>0</v>
      </c>
      <c r="AP64" s="109">
        <f t="shared" si="225"/>
        <v>0</v>
      </c>
      <c r="AQ64" s="3">
        <f t="shared" si="0"/>
        <v>0</v>
      </c>
      <c r="AR64" s="11"/>
      <c r="AS64" s="3"/>
    </row>
    <row r="65" spans="17:45" ht="15.75" thickBot="1" x14ac:dyDescent="0.3">
      <c r="Q65" s="251"/>
      <c r="R65" s="254"/>
      <c r="S65" s="254"/>
      <c r="T65" s="254"/>
      <c r="U65" s="254"/>
      <c r="V65" s="254"/>
      <c r="W65" s="254"/>
      <c r="X65" s="254"/>
      <c r="Y65" s="33">
        <f t="shared" ref="Y65" si="389">X63</f>
        <v>0</v>
      </c>
      <c r="Z65" s="34" t="s">
        <v>1</v>
      </c>
      <c r="AA65" s="33">
        <f t="shared" ref="AA65" si="390">IF(U63="5-ти элем",(R63-160+19),IF(U63="витрина",(R63-160+19),0))</f>
        <v>0</v>
      </c>
      <c r="AB65" s="33">
        <f t="shared" ref="AB65" si="391">IF(U63="5-ти элем",(S63-160+19),IF(U63="витрина",(S63-160+19),0))</f>
        <v>0</v>
      </c>
      <c r="AC65" s="104">
        <f t="shared" ref="AC65" si="392">IF(U63="Гладкий",0,IF(U63="3-х элем",0,T63))</f>
        <v>0</v>
      </c>
      <c r="AD65" s="33">
        <f>IF(E34="Витрина","Стекло",H34)</f>
        <v>0</v>
      </c>
      <c r="AE65" s="260"/>
      <c r="AF65" s="33"/>
      <c r="AG65" s="100">
        <f t="shared" ref="AG65" si="393">IF(Y65=8,(AA65+AB65)*2*AC65/1000,0)</f>
        <v>0</v>
      </c>
      <c r="AH65" s="35">
        <v>0</v>
      </c>
      <c r="AI65" s="33"/>
      <c r="AJ65" s="40"/>
      <c r="AK65" s="42">
        <v>0</v>
      </c>
      <c r="AL65" s="33">
        <v>0</v>
      </c>
      <c r="AM65" s="33">
        <v>0</v>
      </c>
      <c r="AN65" s="39">
        <v>0</v>
      </c>
      <c r="AO65" s="52"/>
      <c r="AP65" s="109">
        <f>IF(AD65="Стекло",0,(AA65*AB65*AC65/1000000))</f>
        <v>0</v>
      </c>
      <c r="AQ65" s="3">
        <f t="shared" si="0"/>
        <v>0</v>
      </c>
      <c r="AR65" s="11"/>
      <c r="AS65" s="3"/>
    </row>
    <row r="66" spans="17:45" ht="15.75" thickBot="1" x14ac:dyDescent="0.3">
      <c r="Q66" s="249">
        <v>22</v>
      </c>
      <c r="R66" s="252">
        <f>Бланк!B35</f>
        <v>0</v>
      </c>
      <c r="S66" s="252">
        <f>Бланк!C35</f>
        <v>0</v>
      </c>
      <c r="T66" s="252">
        <f>Бланк!D35</f>
        <v>0</v>
      </c>
      <c r="U66" s="252">
        <f>Бланк!E35</f>
        <v>0</v>
      </c>
      <c r="V66" s="252">
        <f>IF(E35="Гладкий",0,(1*D35))</f>
        <v>0</v>
      </c>
      <c r="W66" s="252">
        <f>Бланк!F35</f>
        <v>18</v>
      </c>
      <c r="X66" s="252">
        <f>Бланк!G35</f>
        <v>0</v>
      </c>
      <c r="Y66" s="31">
        <f t="shared" ref="Y66" si="394">W66</f>
        <v>18</v>
      </c>
      <c r="Z66" s="32" t="s">
        <v>14</v>
      </c>
      <c r="AA66" s="31">
        <f t="shared" ref="AA66" si="395">R66</f>
        <v>0</v>
      </c>
      <c r="AB66" s="31">
        <f>IF(U66="Гладкий",S66,164)</f>
        <v>164</v>
      </c>
      <c r="AC66" s="103">
        <f t="shared" ref="AC66" si="396">IF(AA66&gt;0,T66,0)</f>
        <v>0</v>
      </c>
      <c r="AD66" s="31">
        <f>H35</f>
        <v>0</v>
      </c>
      <c r="AE66" s="258">
        <f>IF(U66="Гладкий",0,((R66+S66)*2*T66/1000))</f>
        <v>0</v>
      </c>
      <c r="AF66" s="98">
        <f>IF(U66="Гладкий",((AA66+AB66)*2*AC66/1000),(AA66*2*AC66/1000))</f>
        <v>0</v>
      </c>
      <c r="AG66" s="99">
        <f t="shared" ref="AG66" si="397">IF(U66="5-ти элем",((AA66+AB66)*2+AA66)*AC66/1000,IF(U66="Витрина",((AA66+AB66)*2+AA66)*AC66/1000,IF(U66="3-х элем",((AA66+AB66)*2+AA66)*AC66/1000,IF(U66="Гладкий",(AA66+AB66)*2*AC66/1000,0))))</f>
        <v>0</v>
      </c>
      <c r="AH66" s="31">
        <f t="shared" ref="AH66" si="398">IF(U66="5-ти элем",(AA66*2*2*AC66/1000),IF(U66="витрина",(AA66*2*AC66/1000),0))</f>
        <v>0</v>
      </c>
      <c r="AI66" s="31">
        <f t="shared" ref="AI66" si="399">IF(U66="5-ти элем",(16*T66),IF(U66="3-х элем",(12*T66),IF(U66="витрина",(16*T66),0)))</f>
        <v>0</v>
      </c>
      <c r="AJ66" s="37">
        <f t="shared" ref="AJ66" si="400">AF66+AE66</f>
        <v>0</v>
      </c>
      <c r="AK66" s="45">
        <f t="shared" ref="AK66" si="401">AD66</f>
        <v>0</v>
      </c>
      <c r="AL66" s="31">
        <f t="shared" ref="AL66" si="402">AK66</f>
        <v>0</v>
      </c>
      <c r="AM66" s="31">
        <f t="shared" ref="AM66" si="403">IF(U66="Гладкий",AK66, 0)</f>
        <v>0</v>
      </c>
      <c r="AN66" s="47">
        <f t="shared" ref="AN66" si="404">IF(U66="Гладкий",AK66, 0)</f>
        <v>0</v>
      </c>
      <c r="AO66" s="50">
        <f t="shared" ref="AO66" si="405">IF(U66="5-ти элем","Paz 8 mm",IF(U66="витрина","Paz 4 mm",0))</f>
        <v>0</v>
      </c>
      <c r="AP66" s="109">
        <f t="shared" si="225"/>
        <v>0</v>
      </c>
      <c r="AQ66" s="3">
        <f t="shared" si="0"/>
        <v>0</v>
      </c>
      <c r="AR66" s="11">
        <f>AF66+AF67+AE66</f>
        <v>0</v>
      </c>
      <c r="AS66" s="3"/>
    </row>
    <row r="67" spans="17:45" x14ac:dyDescent="0.25">
      <c r="Q67" s="250"/>
      <c r="R67" s="253"/>
      <c r="S67" s="253"/>
      <c r="T67" s="253"/>
      <c r="U67" s="253"/>
      <c r="V67" s="253"/>
      <c r="W67" s="253"/>
      <c r="X67" s="253"/>
      <c r="Y67" s="69">
        <f t="shared" ref="Y67" si="406">W66</f>
        <v>18</v>
      </c>
      <c r="Z67" s="8" t="s">
        <v>15</v>
      </c>
      <c r="AA67" s="69">
        <f t="shared" ref="AA67" si="407">IF(U66="5-ти элем",(S66-160),IF(U66="витрина",(S66-160),IF(U66="3-х элем",(S66-160),0)))</f>
        <v>0</v>
      </c>
      <c r="AB67" s="69">
        <f t="shared" ref="AB67" si="408">IF(U66="5-ти элем",164,IF(U66="витрина",164,IF(U66="3-х элем",R66,0)))</f>
        <v>0</v>
      </c>
      <c r="AC67" s="103">
        <f t="shared" ref="AC67" si="409">IF(AA67&gt;0,T66,0)</f>
        <v>0</v>
      </c>
      <c r="AD67" s="69">
        <f>H35</f>
        <v>0</v>
      </c>
      <c r="AE67" s="259"/>
      <c r="AF67" s="12">
        <f t="shared" ref="AF67" si="410">IF(U66="3-х элем",(AB67*2*AC67/1000),IF(U66="5-ти элем",((AA67+AB67)*2*AC67/1000),IF(U66="витрина",((AA67+AB67)*2*AC67/1000),0)))</f>
        <v>0</v>
      </c>
      <c r="AG67" s="99">
        <f t="shared" ref="AG67" si="411">IF(U66="5-ти элем",((AA67+AB67)*2+AA67)*AC67/1000,IF(U66="Витрина",((AA67+AB67)*2+AA67)*AC67/1000,IF(U66="3-х элем",(AA67+AB67)*2*AC67/1000,0)))</f>
        <v>0</v>
      </c>
      <c r="AH67" s="12">
        <f t="shared" ref="AH67" si="412">IF(U66="5-ти элем",(AA67*2*2*AC67/1000),IF(U66="витрина",(AA67*2*AC67/1000),0))</f>
        <v>0</v>
      </c>
      <c r="AI67" s="69"/>
      <c r="AJ67" s="38">
        <f t="shared" ref="AJ67" si="413">AF67</f>
        <v>0</v>
      </c>
      <c r="AK67" s="41">
        <f t="shared" ref="AK67" si="414">IF(U66="5-ти элем",AK66,IF(U66="витрина",AK66,0))</f>
        <v>0</v>
      </c>
      <c r="AL67" s="88">
        <f t="shared" ref="AL67" si="415">IF(U66="5-ти элем",AK66,IF(U66="витрина",AK66,0))</f>
        <v>0</v>
      </c>
      <c r="AM67" s="88">
        <f t="shared" ref="AM67" si="416">IF(U66="Гладкий", 0,AK66)</f>
        <v>0</v>
      </c>
      <c r="AN67" s="48">
        <f t="shared" ref="AN67" si="417">IF(U66="Гладкий", 0,AK66)</f>
        <v>0</v>
      </c>
      <c r="AO67" s="51">
        <f t="shared" ref="AO67" si="418">IF(U66="5-ти элем","Paz 8 mm",IF(U66="витрина","Paz 4 mm",0))</f>
        <v>0</v>
      </c>
      <c r="AP67" s="109">
        <f t="shared" si="225"/>
        <v>0</v>
      </c>
      <c r="AQ67" s="3">
        <f t="shared" si="0"/>
        <v>0</v>
      </c>
      <c r="AR67" s="11"/>
      <c r="AS67" s="3"/>
    </row>
    <row r="68" spans="17:45" ht="15.75" thickBot="1" x14ac:dyDescent="0.3">
      <c r="Q68" s="251"/>
      <c r="R68" s="254"/>
      <c r="S68" s="254"/>
      <c r="T68" s="254"/>
      <c r="U68" s="254"/>
      <c r="V68" s="254"/>
      <c r="W68" s="254"/>
      <c r="X68" s="254"/>
      <c r="Y68" s="33">
        <f t="shared" ref="Y68" si="419">X66</f>
        <v>0</v>
      </c>
      <c r="Z68" s="34" t="s">
        <v>1</v>
      </c>
      <c r="AA68" s="33">
        <f t="shared" ref="AA68" si="420">IF(U66="5-ти элем",(R66-160+19),IF(U66="витрина",(R66-160+19),0))</f>
        <v>0</v>
      </c>
      <c r="AB68" s="33">
        <f t="shared" ref="AB68" si="421">IF(U66="5-ти элем",(S66-160+19),IF(U66="витрина",(S66-160+19),0))</f>
        <v>0</v>
      </c>
      <c r="AC68" s="104">
        <f t="shared" ref="AC68" si="422">IF(U66="Гладкий",0,IF(U66="3-х элем",0,T66))</f>
        <v>0</v>
      </c>
      <c r="AD68" s="33">
        <f>IF(E35="Витрина","Стекло",H35)</f>
        <v>0</v>
      </c>
      <c r="AE68" s="260"/>
      <c r="AF68" s="33"/>
      <c r="AG68" s="100">
        <f t="shared" ref="AG68" si="423">IF(Y68=8,(AA68+AB68)*2*AC68/1000,0)</f>
        <v>0</v>
      </c>
      <c r="AH68" s="35">
        <v>0</v>
      </c>
      <c r="AI68" s="33"/>
      <c r="AJ68" s="40"/>
      <c r="AK68" s="42">
        <v>0</v>
      </c>
      <c r="AL68" s="33">
        <v>0</v>
      </c>
      <c r="AM68" s="33">
        <v>0</v>
      </c>
      <c r="AN68" s="39">
        <v>0</v>
      </c>
      <c r="AO68" s="52"/>
      <c r="AP68" s="109">
        <f>IF(AD68="Стекло",0,(AA68*AB68*AC68/1000000))</f>
        <v>0</v>
      </c>
      <c r="AQ68" s="3">
        <f t="shared" ref="AQ68:AQ89" si="424">AD68</f>
        <v>0</v>
      </c>
      <c r="AR68" s="11"/>
      <c r="AS68" s="3"/>
    </row>
    <row r="69" spans="17:45" ht="15.75" thickBot="1" x14ac:dyDescent="0.3">
      <c r="Q69" s="249">
        <v>23</v>
      </c>
      <c r="R69" s="252">
        <f>Бланк!B36</f>
        <v>0</v>
      </c>
      <c r="S69" s="252">
        <f>Бланк!C36</f>
        <v>0</v>
      </c>
      <c r="T69" s="252">
        <f>Бланк!D36</f>
        <v>0</v>
      </c>
      <c r="U69" s="252">
        <f>Бланк!E36</f>
        <v>0</v>
      </c>
      <c r="V69" s="252">
        <f>IF(E36="Гладкий",0,(1*D36))</f>
        <v>0</v>
      </c>
      <c r="W69" s="252">
        <f>Бланк!F36</f>
        <v>18</v>
      </c>
      <c r="X69" s="252">
        <f>Бланк!G36</f>
        <v>0</v>
      </c>
      <c r="Y69" s="31">
        <f t="shared" ref="Y69" si="425">W69</f>
        <v>18</v>
      </c>
      <c r="Z69" s="32" t="s">
        <v>14</v>
      </c>
      <c r="AA69" s="31">
        <f t="shared" ref="AA69" si="426">R69</f>
        <v>0</v>
      </c>
      <c r="AB69" s="31">
        <f>IF(U69="Гладкий",S69,164)</f>
        <v>164</v>
      </c>
      <c r="AC69" s="103">
        <f t="shared" ref="AC69" si="427">IF(AA69&gt;0,T69,0)</f>
        <v>0</v>
      </c>
      <c r="AD69" s="31">
        <f>H36</f>
        <v>0</v>
      </c>
      <c r="AE69" s="258">
        <f>IF(U69="Гладкий",0,((R69+S69)*2*T69/1000))</f>
        <v>0</v>
      </c>
      <c r="AF69" s="98">
        <f>IF(U69="Гладкий",((AA69+AB69)*2*AC69/1000),(AA69*2*AC69/1000))</f>
        <v>0</v>
      </c>
      <c r="AG69" s="99">
        <f t="shared" ref="AG69" si="428">IF(U69="5-ти элем",((AA69+AB69)*2+AA69)*AC69/1000,IF(U69="Витрина",((AA69+AB69)*2+AA69)*AC69/1000,IF(U69="3-х элем",((AA69+AB69)*2+AA69)*AC69/1000,IF(U69="Гладкий",(AA69+AB69)*2*AC69/1000,0))))</f>
        <v>0</v>
      </c>
      <c r="AH69" s="31">
        <f t="shared" ref="AH69" si="429">IF(U69="5-ти элем",(AA69*2*2*AC69/1000),IF(U69="витрина",(AA69*2*AC69/1000),0))</f>
        <v>0</v>
      </c>
      <c r="AI69" s="31">
        <f t="shared" ref="AI69" si="430">IF(U69="5-ти элем",(16*T69),IF(U69="3-х элем",(12*T69),IF(U69="витрина",(16*T69),0)))</f>
        <v>0</v>
      </c>
      <c r="AJ69" s="37">
        <f t="shared" ref="AJ69" si="431">AF69+AE69</f>
        <v>0</v>
      </c>
      <c r="AK69" s="45">
        <f t="shared" ref="AK69" si="432">AD69</f>
        <v>0</v>
      </c>
      <c r="AL69" s="31">
        <f t="shared" ref="AL69" si="433">AK69</f>
        <v>0</v>
      </c>
      <c r="AM69" s="31">
        <f t="shared" ref="AM69" si="434">IF(U69="Гладкий",AK69, 0)</f>
        <v>0</v>
      </c>
      <c r="AN69" s="47">
        <f t="shared" ref="AN69" si="435">IF(U69="Гладкий",AK69, 0)</f>
        <v>0</v>
      </c>
      <c r="AO69" s="50">
        <f t="shared" ref="AO69" si="436">IF(U69="5-ти элем","Paz 8 mm",IF(U69="витрина","Paz 4 mm",0))</f>
        <v>0</v>
      </c>
      <c r="AP69" s="109">
        <f t="shared" si="225"/>
        <v>0</v>
      </c>
      <c r="AQ69" s="3">
        <f t="shared" si="424"/>
        <v>0</v>
      </c>
      <c r="AR69" s="11">
        <f>AF69+AF70+AE69</f>
        <v>0</v>
      </c>
      <c r="AS69" s="3"/>
    </row>
    <row r="70" spans="17:45" x14ac:dyDescent="0.25">
      <c r="Q70" s="250"/>
      <c r="R70" s="253"/>
      <c r="S70" s="253"/>
      <c r="T70" s="253"/>
      <c r="U70" s="253"/>
      <c r="V70" s="253"/>
      <c r="W70" s="253"/>
      <c r="X70" s="253"/>
      <c r="Y70" s="69">
        <f t="shared" ref="Y70" si="437">W69</f>
        <v>18</v>
      </c>
      <c r="Z70" s="8" t="s">
        <v>15</v>
      </c>
      <c r="AA70" s="69">
        <f t="shared" ref="AA70" si="438">IF(U69="5-ти элем",(S69-160),IF(U69="витрина",(S69-160),IF(U69="3-х элем",(S69-160),0)))</f>
        <v>0</v>
      </c>
      <c r="AB70" s="69">
        <f t="shared" ref="AB70" si="439">IF(U69="5-ти элем",164,IF(U69="витрина",164,IF(U69="3-х элем",R69,0)))</f>
        <v>0</v>
      </c>
      <c r="AC70" s="103">
        <f t="shared" ref="AC70" si="440">IF(AA70&gt;0,T69,0)</f>
        <v>0</v>
      </c>
      <c r="AD70" s="69">
        <f>H36</f>
        <v>0</v>
      </c>
      <c r="AE70" s="259"/>
      <c r="AF70" s="12">
        <f t="shared" ref="AF70" si="441">IF(U69="3-х элем",(AB70*2*AC70/1000),IF(U69="5-ти элем",((AA70+AB70)*2*AC70/1000),IF(U69="витрина",((AA70+AB70)*2*AC70/1000),0)))</f>
        <v>0</v>
      </c>
      <c r="AG70" s="99">
        <f t="shared" ref="AG70" si="442">IF(U69="5-ти элем",((AA70+AB70)*2+AA70)*AC70/1000,IF(U69="Витрина",((AA70+AB70)*2+AA70)*AC70/1000,IF(U69="3-х элем",(AA70+AB70)*2*AC70/1000,0)))</f>
        <v>0</v>
      </c>
      <c r="AH70" s="12">
        <f t="shared" ref="AH70" si="443">IF(U69="5-ти элем",(AA70*2*2*AC70/1000),IF(U69="витрина",(AA70*2*AC70/1000),0))</f>
        <v>0</v>
      </c>
      <c r="AI70" s="69"/>
      <c r="AJ70" s="38">
        <f t="shared" ref="AJ70" si="444">AF70</f>
        <v>0</v>
      </c>
      <c r="AK70" s="41">
        <f t="shared" ref="AK70" si="445">IF(U69="5-ти элем",AK69,IF(U69="витрина",AK69,0))</f>
        <v>0</v>
      </c>
      <c r="AL70" s="88">
        <f t="shared" ref="AL70" si="446">IF(U69="5-ти элем",AK69,IF(U69="витрина",AK69,0))</f>
        <v>0</v>
      </c>
      <c r="AM70" s="88">
        <f t="shared" ref="AM70" si="447">IF(U69="Гладкий", 0,AK69)</f>
        <v>0</v>
      </c>
      <c r="AN70" s="48">
        <f t="shared" ref="AN70" si="448">IF(U69="Гладкий", 0,AK69)</f>
        <v>0</v>
      </c>
      <c r="AO70" s="51">
        <f t="shared" ref="AO70" si="449">IF(U69="5-ти элем","Paz 8 mm",IF(U69="витрина","Paz 4 mm",0))</f>
        <v>0</v>
      </c>
      <c r="AP70" s="109">
        <f t="shared" si="225"/>
        <v>0</v>
      </c>
      <c r="AQ70" s="3">
        <f t="shared" si="424"/>
        <v>0</v>
      </c>
      <c r="AR70" s="11"/>
      <c r="AS70" s="3"/>
    </row>
    <row r="71" spans="17:45" ht="15.75" thickBot="1" x14ac:dyDescent="0.3">
      <c r="Q71" s="251"/>
      <c r="R71" s="254"/>
      <c r="S71" s="254"/>
      <c r="T71" s="254"/>
      <c r="U71" s="254"/>
      <c r="V71" s="254"/>
      <c r="W71" s="254"/>
      <c r="X71" s="254"/>
      <c r="Y71" s="33">
        <f t="shared" ref="Y71" si="450">X69</f>
        <v>0</v>
      </c>
      <c r="Z71" s="34" t="s">
        <v>1</v>
      </c>
      <c r="AA71" s="33">
        <f t="shared" ref="AA71" si="451">IF(U69="5-ти элем",(R69-160+19),IF(U69="витрина",(R69-160+19),0))</f>
        <v>0</v>
      </c>
      <c r="AB71" s="33">
        <f t="shared" ref="AB71" si="452">IF(U69="5-ти элем",(S69-160+19),IF(U69="витрина",(S69-160+19),0))</f>
        <v>0</v>
      </c>
      <c r="AC71" s="104">
        <f t="shared" ref="AC71" si="453">IF(U69="Гладкий",0,IF(U69="3-х элем",0,T69))</f>
        <v>0</v>
      </c>
      <c r="AD71" s="33">
        <f>IF(E36="Витрина","Стекло",H36)</f>
        <v>0</v>
      </c>
      <c r="AE71" s="260"/>
      <c r="AF71" s="33"/>
      <c r="AG71" s="100">
        <f t="shared" ref="AG71" si="454">IF(Y71=8,(AA71+AB71)*2*AC71/1000,0)</f>
        <v>0</v>
      </c>
      <c r="AH71" s="35">
        <v>0</v>
      </c>
      <c r="AI71" s="33"/>
      <c r="AJ71" s="40"/>
      <c r="AK71" s="42">
        <v>0</v>
      </c>
      <c r="AL71" s="33">
        <v>0</v>
      </c>
      <c r="AM71" s="33">
        <v>0</v>
      </c>
      <c r="AN71" s="39">
        <v>0</v>
      </c>
      <c r="AO71" s="52"/>
      <c r="AP71" s="109">
        <f>IF(AD71="Стекло",0,(AA71*AB71*AC71/1000000))</f>
        <v>0</v>
      </c>
      <c r="AQ71" s="3">
        <f t="shared" si="424"/>
        <v>0</v>
      </c>
      <c r="AR71" s="11"/>
      <c r="AS71" s="3"/>
    </row>
    <row r="72" spans="17:45" ht="15.75" thickBot="1" x14ac:dyDescent="0.3">
      <c r="Q72" s="249">
        <v>24</v>
      </c>
      <c r="R72" s="252">
        <f>Бланк!B37</f>
        <v>0</v>
      </c>
      <c r="S72" s="252">
        <f>Бланк!C37</f>
        <v>0</v>
      </c>
      <c r="T72" s="252">
        <f>Бланк!D37</f>
        <v>0</v>
      </c>
      <c r="U72" s="252">
        <f>Бланк!E37</f>
        <v>0</v>
      </c>
      <c r="V72" s="252">
        <f>IF(E37="Гладкий",0,(1*D37))</f>
        <v>0</v>
      </c>
      <c r="W72" s="252">
        <f>Бланк!F37</f>
        <v>18</v>
      </c>
      <c r="X72" s="252">
        <f>Бланк!G37</f>
        <v>0</v>
      </c>
      <c r="Y72" s="31">
        <f t="shared" ref="Y72" si="455">W72</f>
        <v>18</v>
      </c>
      <c r="Z72" s="32" t="s">
        <v>14</v>
      </c>
      <c r="AA72" s="31">
        <f t="shared" ref="AA72" si="456">R72</f>
        <v>0</v>
      </c>
      <c r="AB72" s="31">
        <f>IF(U72="Гладкий",S72,164)</f>
        <v>164</v>
      </c>
      <c r="AC72" s="103">
        <f t="shared" ref="AC72" si="457">IF(AA72&gt;0,T72,0)</f>
        <v>0</v>
      </c>
      <c r="AD72" s="31">
        <f>H37</f>
        <v>0</v>
      </c>
      <c r="AE72" s="258">
        <f>IF(U72="Гладкий",0,((R72+S72)*2*T72/1000))</f>
        <v>0</v>
      </c>
      <c r="AF72" s="98">
        <f>IF(U72="Гладкий",((AA72+AB72)*2*AC72/1000),(AA72*2*AC72/1000))</f>
        <v>0</v>
      </c>
      <c r="AG72" s="99">
        <f t="shared" ref="AG72" si="458">IF(U72="5-ти элем",((AA72+AB72)*2+AA72)*AC72/1000,IF(U72="Витрина",((AA72+AB72)*2+AA72)*AC72/1000,IF(U72="3-х элем",((AA72+AB72)*2+AA72)*AC72/1000,IF(U72="Гладкий",(AA72+AB72)*2*AC72/1000,0))))</f>
        <v>0</v>
      </c>
      <c r="AH72" s="31">
        <f t="shared" ref="AH72" si="459">IF(U72="5-ти элем",(AA72*2*2*AC72/1000),IF(U72="витрина",(AA72*2*AC72/1000),0))</f>
        <v>0</v>
      </c>
      <c r="AI72" s="31">
        <f t="shared" ref="AI72" si="460">IF(U72="5-ти элем",(16*T72),IF(U72="3-х элем",(12*T72),IF(U72="витрина",(16*T72),0)))</f>
        <v>0</v>
      </c>
      <c r="AJ72" s="37">
        <f t="shared" ref="AJ72" si="461">AF72+AE72</f>
        <v>0</v>
      </c>
      <c r="AK72" s="45">
        <f t="shared" ref="AK72" si="462">AD72</f>
        <v>0</v>
      </c>
      <c r="AL72" s="31">
        <f t="shared" ref="AL72" si="463">AK72</f>
        <v>0</v>
      </c>
      <c r="AM72" s="31">
        <f t="shared" ref="AM72" si="464">IF(U72="Гладкий",AK72, 0)</f>
        <v>0</v>
      </c>
      <c r="AN72" s="47">
        <f t="shared" ref="AN72" si="465">IF(U72="Гладкий",AK72, 0)</f>
        <v>0</v>
      </c>
      <c r="AO72" s="50">
        <f t="shared" ref="AO72" si="466">IF(U72="5-ти элем","Paz 8 mm",IF(U72="витрина","Paz 4 mm",0))</f>
        <v>0</v>
      </c>
      <c r="AP72" s="109">
        <f t="shared" si="225"/>
        <v>0</v>
      </c>
      <c r="AQ72" s="3">
        <f t="shared" si="424"/>
        <v>0</v>
      </c>
      <c r="AR72" s="11">
        <f>AF72+AF73+AE72</f>
        <v>0</v>
      </c>
      <c r="AS72" s="3"/>
    </row>
    <row r="73" spans="17:45" x14ac:dyDescent="0.25">
      <c r="Q73" s="250"/>
      <c r="R73" s="253"/>
      <c r="S73" s="253"/>
      <c r="T73" s="253"/>
      <c r="U73" s="253"/>
      <c r="V73" s="253"/>
      <c r="W73" s="253"/>
      <c r="X73" s="253"/>
      <c r="Y73" s="69">
        <f t="shared" ref="Y73" si="467">W72</f>
        <v>18</v>
      </c>
      <c r="Z73" s="8" t="s">
        <v>15</v>
      </c>
      <c r="AA73" s="69">
        <f t="shared" ref="AA73" si="468">IF(U72="5-ти элем",(S72-160),IF(U72="витрина",(S72-160),IF(U72="3-х элем",(S72-160),0)))</f>
        <v>0</v>
      </c>
      <c r="AB73" s="69">
        <f t="shared" ref="AB73" si="469">IF(U72="5-ти элем",164,IF(U72="витрина",164,IF(U72="3-х элем",R72,0)))</f>
        <v>0</v>
      </c>
      <c r="AC73" s="103">
        <f t="shared" ref="AC73" si="470">IF(AA73&gt;0,T72,0)</f>
        <v>0</v>
      </c>
      <c r="AD73" s="69">
        <f>H37</f>
        <v>0</v>
      </c>
      <c r="AE73" s="259"/>
      <c r="AF73" s="12">
        <f t="shared" ref="AF73" si="471">IF(U72="3-х элем",(AB73*2*AC73/1000),IF(U72="5-ти элем",((AA73+AB73)*2*AC73/1000),IF(U72="витрина",((AA73+AB73)*2*AC73/1000),0)))</f>
        <v>0</v>
      </c>
      <c r="AG73" s="99">
        <f t="shared" ref="AG73" si="472">IF(U72="5-ти элем",((AA73+AB73)*2+AA73)*AC73/1000,IF(U72="Витрина",((AA73+AB73)*2+AA73)*AC73/1000,IF(U72="3-х элем",(AA73+AB73)*2*AC73/1000,0)))</f>
        <v>0</v>
      </c>
      <c r="AH73" s="12">
        <f t="shared" ref="AH73" si="473">IF(U72="5-ти элем",(AA73*2*2*AC73/1000),IF(U72="витрина",(AA73*2*AC73/1000),0))</f>
        <v>0</v>
      </c>
      <c r="AI73" s="69"/>
      <c r="AJ73" s="38">
        <f t="shared" ref="AJ73" si="474">AF73</f>
        <v>0</v>
      </c>
      <c r="AK73" s="41">
        <f t="shared" ref="AK73" si="475">IF(U72="5-ти элем",AK72,IF(U72="витрина",AK72,0))</f>
        <v>0</v>
      </c>
      <c r="AL73" s="88">
        <f t="shared" ref="AL73" si="476">IF(U72="5-ти элем",AK72,IF(U72="витрина",AK72,0))</f>
        <v>0</v>
      </c>
      <c r="AM73" s="88">
        <f t="shared" ref="AM73" si="477">IF(U72="Гладкий", 0,AK72)</f>
        <v>0</v>
      </c>
      <c r="AN73" s="48">
        <f t="shared" ref="AN73" si="478">IF(U72="Гладкий", 0,AK72)</f>
        <v>0</v>
      </c>
      <c r="AO73" s="51">
        <f t="shared" ref="AO73" si="479">IF(U72="5-ти элем","Paz 8 mm",IF(U72="витрина","Paz 4 mm",0))</f>
        <v>0</v>
      </c>
      <c r="AP73" s="109">
        <f t="shared" si="225"/>
        <v>0</v>
      </c>
      <c r="AQ73" s="3">
        <f t="shared" si="424"/>
        <v>0</v>
      </c>
      <c r="AR73" s="11"/>
      <c r="AS73" s="3"/>
    </row>
    <row r="74" spans="17:45" ht="15.75" thickBot="1" x14ac:dyDescent="0.3">
      <c r="Q74" s="251"/>
      <c r="R74" s="254"/>
      <c r="S74" s="254"/>
      <c r="T74" s="254"/>
      <c r="U74" s="254"/>
      <c r="V74" s="254"/>
      <c r="W74" s="254"/>
      <c r="X74" s="254"/>
      <c r="Y74" s="33">
        <f t="shared" ref="Y74" si="480">X72</f>
        <v>0</v>
      </c>
      <c r="Z74" s="34" t="s">
        <v>1</v>
      </c>
      <c r="AA74" s="33">
        <f t="shared" ref="AA74" si="481">IF(U72="5-ти элем",(R72-160+19),IF(U72="витрина",(R72-160+19),0))</f>
        <v>0</v>
      </c>
      <c r="AB74" s="33">
        <f t="shared" ref="AB74" si="482">IF(U72="5-ти элем",(S72-160+19),IF(U72="витрина",(S72-160+19),0))</f>
        <v>0</v>
      </c>
      <c r="AC74" s="104">
        <f t="shared" ref="AC74" si="483">IF(U72="Гладкий",0,IF(U72="3-х элем",0,T72))</f>
        <v>0</v>
      </c>
      <c r="AD74" s="33">
        <f>IF(E37="Витрина","Стекло",H37)</f>
        <v>0</v>
      </c>
      <c r="AE74" s="260"/>
      <c r="AF74" s="33"/>
      <c r="AG74" s="100">
        <f t="shared" ref="AG74" si="484">IF(Y74=8,(AA74+AB74)*2*AC74/1000,0)</f>
        <v>0</v>
      </c>
      <c r="AH74" s="35">
        <v>0</v>
      </c>
      <c r="AI74" s="33"/>
      <c r="AJ74" s="40"/>
      <c r="AK74" s="42">
        <v>0</v>
      </c>
      <c r="AL74" s="33">
        <v>0</v>
      </c>
      <c r="AM74" s="33">
        <v>0</v>
      </c>
      <c r="AN74" s="39">
        <v>0</v>
      </c>
      <c r="AO74" s="52"/>
      <c r="AP74" s="109">
        <f>IF(AD74="Стекло",0,(AA74*AB74*AC74/1000000))</f>
        <v>0</v>
      </c>
      <c r="AQ74" s="3">
        <f t="shared" si="424"/>
        <v>0</v>
      </c>
      <c r="AR74" s="11"/>
      <c r="AS74" s="3"/>
    </row>
    <row r="75" spans="17:45" ht="15.75" thickBot="1" x14ac:dyDescent="0.3">
      <c r="Q75" s="249">
        <v>25</v>
      </c>
      <c r="R75" s="252">
        <f>Бланк!B38</f>
        <v>0</v>
      </c>
      <c r="S75" s="252">
        <f>Бланк!C38</f>
        <v>0</v>
      </c>
      <c r="T75" s="252">
        <f>Бланк!D38</f>
        <v>0</v>
      </c>
      <c r="U75" s="252">
        <f>Бланк!E38</f>
        <v>0</v>
      </c>
      <c r="V75" s="252">
        <f>IF(E38="Гладкий",0,(1*D38))</f>
        <v>0</v>
      </c>
      <c r="W75" s="252">
        <f>Бланк!F38</f>
        <v>18</v>
      </c>
      <c r="X75" s="252">
        <f>Бланк!G38</f>
        <v>0</v>
      </c>
      <c r="Y75" s="31">
        <f>W75</f>
        <v>18</v>
      </c>
      <c r="Z75" s="32" t="s">
        <v>14</v>
      </c>
      <c r="AA75" s="31">
        <f>R75</f>
        <v>0</v>
      </c>
      <c r="AB75" s="31">
        <f>IF(U75="Гладкий",S75,164)</f>
        <v>164</v>
      </c>
      <c r="AC75" s="103">
        <f t="shared" ref="AC75" si="485">IF(AA75&gt;0,T75,0)</f>
        <v>0</v>
      </c>
      <c r="AD75" s="31">
        <f>H38</f>
        <v>0</v>
      </c>
      <c r="AE75" s="258">
        <f>IF(U75="Гладкий",0,((R75+S75)*2*T75/1000))</f>
        <v>0</v>
      </c>
      <c r="AF75" s="98">
        <f>IF(U75="Гладкий",((AA75+AB75)*2*AC75/1000),(AA75*2*AC75/1000))</f>
        <v>0</v>
      </c>
      <c r="AG75" s="99">
        <f t="shared" ref="AG75" si="486">IF(U75="5-ти элем",((AA75+AB75)*2+AA75)*AC75/1000,IF(U75="Витрина",((AA75+AB75)*2+AA75)*AC75/1000,IF(U75="3-х элем",((AA75+AB75)*2+AA75)*AC75/1000,IF(U75="Гладкий",(AA75+AB75)*2*AC75/1000,0))))</f>
        <v>0</v>
      </c>
      <c r="AH75" s="31">
        <f>IF(U75="5-ти элем",(AA75*2*2*AC75/1000),IF(U75="витрина",(AA75*2*AC75/1000),0))</f>
        <v>0</v>
      </c>
      <c r="AI75" s="31">
        <f>IF(U75="5-ти элем",(16*T75),IF(U75="3-х элем",(12*T75),IF(U75="витрина",(16*T75),0)))</f>
        <v>0</v>
      </c>
      <c r="AJ75" s="37">
        <f>AF75+AE75</f>
        <v>0</v>
      </c>
      <c r="AK75" s="45">
        <f t="shared" ref="AK75" si="487">AD75</f>
        <v>0</v>
      </c>
      <c r="AL75" s="31">
        <f t="shared" ref="AL75" si="488">AK75</f>
        <v>0</v>
      </c>
      <c r="AM75" s="31">
        <f t="shared" ref="AM75" si="489">IF(U75="Гладкий",AK75, 0)</f>
        <v>0</v>
      </c>
      <c r="AN75" s="47">
        <f t="shared" ref="AN75" si="490">IF(U75="Гладкий",AK75, 0)</f>
        <v>0</v>
      </c>
      <c r="AO75" s="50">
        <f>IF(U75="5-ти элем","Paz 8 mm",IF(U75="витрина","Paz 4 mm",0))</f>
        <v>0</v>
      </c>
      <c r="AP75" s="109">
        <f t="shared" si="225"/>
        <v>0</v>
      </c>
      <c r="AQ75" s="3">
        <f t="shared" si="424"/>
        <v>0</v>
      </c>
      <c r="AR75" s="11">
        <f>AF75+AF76+AE75</f>
        <v>0</v>
      </c>
      <c r="AS75" s="3"/>
    </row>
    <row r="76" spans="17:45" x14ac:dyDescent="0.25">
      <c r="Q76" s="250"/>
      <c r="R76" s="253"/>
      <c r="S76" s="253"/>
      <c r="T76" s="253"/>
      <c r="U76" s="253"/>
      <c r="V76" s="253"/>
      <c r="W76" s="253"/>
      <c r="X76" s="253"/>
      <c r="Y76" s="69">
        <f>W75</f>
        <v>18</v>
      </c>
      <c r="Z76" s="8" t="s">
        <v>15</v>
      </c>
      <c r="AA76" s="69">
        <f>IF(U75="5-ти элем",(S75-160),IF(U75="витрина",(S75-160),IF(U75="3-х элем",(S75-160),0)))</f>
        <v>0</v>
      </c>
      <c r="AB76" s="69">
        <f>IF(U75="5-ти элем",164,IF(U75="витрина",164,IF(U75="3-х элем",R75,0)))</f>
        <v>0</v>
      </c>
      <c r="AC76" s="103">
        <f t="shared" ref="AC76" si="491">IF(AA76&gt;0,T75,0)</f>
        <v>0</v>
      </c>
      <c r="AD76" s="69">
        <f>H38</f>
        <v>0</v>
      </c>
      <c r="AE76" s="259"/>
      <c r="AF76" s="12">
        <f t="shared" ref="AF76" si="492">IF(U75="3-х элем",(AB76*2*AC76/1000),IF(U75="5-ти элем",((AA76+AB76)*2*AC76/1000),IF(U75="витрина",((AA76+AB76)*2*AC76/1000),0)))</f>
        <v>0</v>
      </c>
      <c r="AG76" s="99">
        <f t="shared" ref="AG76" si="493">IF(U75="5-ти элем",((AA76+AB76)*2+AA76)*AC76/1000,IF(U75="Витрина",((AA76+AB76)*2+AA76)*AC76/1000,IF(U75="3-х элем",(AA76+AB76)*2*AC76/1000,0)))</f>
        <v>0</v>
      </c>
      <c r="AH76" s="12">
        <f>IF(U75="5-ти элем",(AA76*2*2*AC76/1000),IF(U75="витрина",(AA76*2*AC76/1000),0))</f>
        <v>0</v>
      </c>
      <c r="AI76" s="69"/>
      <c r="AJ76" s="38">
        <f>AF76</f>
        <v>0</v>
      </c>
      <c r="AK76" s="41">
        <f t="shared" ref="AK76" si="494">IF(U75="5-ти элем",AK75,IF(U75="витрина",AK75,0))</f>
        <v>0</v>
      </c>
      <c r="AL76" s="88">
        <f t="shared" ref="AL76" si="495">IF(U75="5-ти элем",AK75,IF(U75="витрина",AK75,0))</f>
        <v>0</v>
      </c>
      <c r="AM76" s="88">
        <f t="shared" ref="AM76" si="496">IF(U75="Гладкий", 0,AK75)</f>
        <v>0</v>
      </c>
      <c r="AN76" s="48">
        <f t="shared" ref="AN76" si="497">IF(U75="Гладкий", 0,AK75)</f>
        <v>0</v>
      </c>
      <c r="AO76" s="51">
        <f>IF(U75="5-ти элем","Paz 8 mm",IF(U75="витрина","Paz 4 mm",0))</f>
        <v>0</v>
      </c>
      <c r="AP76" s="109">
        <f t="shared" si="225"/>
        <v>0</v>
      </c>
      <c r="AQ76" s="3">
        <f t="shared" si="424"/>
        <v>0</v>
      </c>
      <c r="AR76" s="11"/>
      <c r="AS76" s="3"/>
    </row>
    <row r="77" spans="17:45" ht="15.75" thickBot="1" x14ac:dyDescent="0.3">
      <c r="Q77" s="251"/>
      <c r="R77" s="254"/>
      <c r="S77" s="254"/>
      <c r="T77" s="254"/>
      <c r="U77" s="254"/>
      <c r="V77" s="254"/>
      <c r="W77" s="254"/>
      <c r="X77" s="254"/>
      <c r="Y77" s="33">
        <f>X75</f>
        <v>0</v>
      </c>
      <c r="Z77" s="34" t="s">
        <v>1</v>
      </c>
      <c r="AA77" s="33">
        <f>IF(U75="5-ти элем",(R75-160+19),IF(U75="витрина",(R75-160+19),0))</f>
        <v>0</v>
      </c>
      <c r="AB77" s="33">
        <f>IF(U75="5-ти элем",(S75-160+19),IF(U75="витрина",(S75-160+19),0))</f>
        <v>0</v>
      </c>
      <c r="AC77" s="104">
        <f t="shared" ref="AC77" si="498">IF(U75="Гладкий",0,IF(U75="3-х элем",0,T75))</f>
        <v>0</v>
      </c>
      <c r="AD77" s="33">
        <f>IF(E38="Витрина","Стекло",H38)</f>
        <v>0</v>
      </c>
      <c r="AE77" s="260"/>
      <c r="AF77" s="33"/>
      <c r="AG77" s="100">
        <f t="shared" ref="AG77" si="499">IF(Y77=8,(AA77+AB77)*2*AC77/1000,0)</f>
        <v>0</v>
      </c>
      <c r="AH77" s="35">
        <v>0</v>
      </c>
      <c r="AI77" s="33"/>
      <c r="AJ77" s="40"/>
      <c r="AK77" s="42">
        <v>0</v>
      </c>
      <c r="AL77" s="33">
        <v>0</v>
      </c>
      <c r="AM77" s="33">
        <v>0</v>
      </c>
      <c r="AN77" s="39">
        <v>0</v>
      </c>
      <c r="AO77" s="52"/>
      <c r="AP77" s="109">
        <f>IF(AD77="Стекло",0,(AA77*AB77*AC77/1000000))</f>
        <v>0</v>
      </c>
      <c r="AQ77" s="3">
        <f t="shared" si="424"/>
        <v>0</v>
      </c>
      <c r="AR77" s="11"/>
      <c r="AS77" s="3"/>
    </row>
    <row r="78" spans="17:45" ht="15.75" thickBot="1" x14ac:dyDescent="0.3">
      <c r="Q78" s="249">
        <v>26</v>
      </c>
      <c r="R78" s="252">
        <f>Бланк!B39</f>
        <v>0</v>
      </c>
      <c r="S78" s="252">
        <f>Бланк!C39</f>
        <v>0</v>
      </c>
      <c r="T78" s="252">
        <f>Бланк!D39</f>
        <v>0</v>
      </c>
      <c r="U78" s="252">
        <f>Бланк!E39</f>
        <v>0</v>
      </c>
      <c r="V78" s="252">
        <f>IF(E39="Гладкий",0,(1*D39))</f>
        <v>0</v>
      </c>
      <c r="W78" s="252">
        <f>Бланк!F39</f>
        <v>18</v>
      </c>
      <c r="X78" s="252">
        <f>Бланк!G39</f>
        <v>0</v>
      </c>
      <c r="Y78" s="31">
        <f>W78</f>
        <v>18</v>
      </c>
      <c r="Z78" s="32" t="s">
        <v>14</v>
      </c>
      <c r="AA78" s="31">
        <f>R78</f>
        <v>0</v>
      </c>
      <c r="AB78" s="31">
        <f>IF(U78="Гладкий",S78,164)</f>
        <v>164</v>
      </c>
      <c r="AC78" s="103">
        <f t="shared" ref="AC78" si="500">IF(AA78&gt;0,T78,0)</f>
        <v>0</v>
      </c>
      <c r="AD78" s="31">
        <f>H39</f>
        <v>0</v>
      </c>
      <c r="AE78" s="258">
        <f>IF(U78="Гладкий",0,((R78+S78)*2*T78/1000))</f>
        <v>0</v>
      </c>
      <c r="AF78" s="98">
        <f>IF(U78="Гладкий",((AA78+AB78)*2*AC78/1000),(AA78*2*AC78/1000))</f>
        <v>0</v>
      </c>
      <c r="AG78" s="99">
        <f t="shared" ref="AG78" si="501">IF(U78="5-ти элем",((AA78+AB78)*2+AA78)*AC78/1000,IF(U78="Витрина",((AA78+AB78)*2+AA78)*AC78/1000,IF(U78="3-х элем",((AA78+AB78)*2+AA78)*AC78/1000,IF(U78="Гладкий",(AA78+AB78)*2*AC78/1000,0))))</f>
        <v>0</v>
      </c>
      <c r="AH78" s="31">
        <f>IF(U78="5-ти элем",(AA78*2*2*AC78/1000),IF(U78="витрина",(AA78*2*AC78/1000),0))</f>
        <v>0</v>
      </c>
      <c r="AI78" s="31">
        <f>IF(U78="5-ти элем",(16*T78),IF(U78="3-х элем",(12*T78),IF(U78="витрина",(16*T78),0)))</f>
        <v>0</v>
      </c>
      <c r="AJ78" s="37">
        <f>AF78+AE78</f>
        <v>0</v>
      </c>
      <c r="AK78" s="45">
        <f t="shared" ref="AK78" si="502">AD78</f>
        <v>0</v>
      </c>
      <c r="AL78" s="31">
        <f t="shared" ref="AL78" si="503">AK78</f>
        <v>0</v>
      </c>
      <c r="AM78" s="31">
        <f t="shared" ref="AM78" si="504">IF(U78="Гладкий",AK78, 0)</f>
        <v>0</v>
      </c>
      <c r="AN78" s="47">
        <f t="shared" ref="AN78" si="505">IF(U78="Гладкий",AK78, 0)</f>
        <v>0</v>
      </c>
      <c r="AO78" s="50">
        <f>IF(U78="5-ти элем","Paz 8 mm",IF(U78="витрина","Paz 4 mm",0))</f>
        <v>0</v>
      </c>
      <c r="AP78" s="109">
        <f t="shared" si="225"/>
        <v>0</v>
      </c>
      <c r="AQ78" s="3">
        <f t="shared" si="424"/>
        <v>0</v>
      </c>
      <c r="AR78" s="11">
        <f>AF78+AF79+AE78</f>
        <v>0</v>
      </c>
      <c r="AS78" s="3"/>
    </row>
    <row r="79" spans="17:45" x14ac:dyDescent="0.25">
      <c r="Q79" s="250"/>
      <c r="R79" s="253"/>
      <c r="S79" s="253"/>
      <c r="T79" s="253"/>
      <c r="U79" s="253"/>
      <c r="V79" s="253"/>
      <c r="W79" s="253"/>
      <c r="X79" s="253"/>
      <c r="Y79" s="69">
        <f>W78</f>
        <v>18</v>
      </c>
      <c r="Z79" s="8" t="s">
        <v>15</v>
      </c>
      <c r="AA79" s="69">
        <f>IF(U78="5-ти элем",(S78-160),IF(U78="витрина",(S78-160),IF(U78="3-х элем",(S78-160),0)))</f>
        <v>0</v>
      </c>
      <c r="AB79" s="69">
        <f>IF(U78="5-ти элем",164,IF(U78="витрина",164,IF(U78="3-х элем",R78,0)))</f>
        <v>0</v>
      </c>
      <c r="AC79" s="103">
        <f t="shared" ref="AC79" si="506">IF(AA79&gt;0,T78,0)</f>
        <v>0</v>
      </c>
      <c r="AD79" s="69">
        <f>H39</f>
        <v>0</v>
      </c>
      <c r="AE79" s="259"/>
      <c r="AF79" s="12">
        <f t="shared" ref="AF79" si="507">IF(U78="3-х элем",(AB79*2*AC79/1000),IF(U78="5-ти элем",((AA79+AB79)*2*AC79/1000),IF(U78="витрина",((AA79+AB79)*2*AC79/1000),0)))</f>
        <v>0</v>
      </c>
      <c r="AG79" s="99">
        <f t="shared" ref="AG79" si="508">IF(U78="5-ти элем",((AA79+AB79)*2+AA79)*AC79/1000,IF(U78="Витрина",((AA79+AB79)*2+AA79)*AC79/1000,IF(U78="3-х элем",(AA79+AB79)*2*AC79/1000,0)))</f>
        <v>0</v>
      </c>
      <c r="AH79" s="12">
        <f>IF(U78="5-ти элем",(AA79*2*2*AC79/1000),IF(U78="витрина",(AA79*2*AC79/1000),0))</f>
        <v>0</v>
      </c>
      <c r="AI79" s="69"/>
      <c r="AJ79" s="38">
        <f>AF79</f>
        <v>0</v>
      </c>
      <c r="AK79" s="41">
        <f t="shared" ref="AK79" si="509">IF(U78="5-ти элем",AK78,IF(U78="витрина",AK78,0))</f>
        <v>0</v>
      </c>
      <c r="AL79" s="88">
        <f t="shared" ref="AL79" si="510">IF(U78="5-ти элем",AK78,IF(U78="витрина",AK78,0))</f>
        <v>0</v>
      </c>
      <c r="AM79" s="88">
        <f t="shared" ref="AM79" si="511">IF(U78="Гладкий", 0,AK78)</f>
        <v>0</v>
      </c>
      <c r="AN79" s="48">
        <f t="shared" ref="AN79" si="512">IF(U78="Гладкий", 0,AK78)</f>
        <v>0</v>
      </c>
      <c r="AO79" s="51">
        <f>IF(U78="5-ти элем","Paz 8 mm",IF(U78="витрина","Paz 4 mm",0))</f>
        <v>0</v>
      </c>
      <c r="AP79" s="109">
        <f t="shared" si="225"/>
        <v>0</v>
      </c>
      <c r="AQ79" s="3">
        <f t="shared" si="424"/>
        <v>0</v>
      </c>
      <c r="AR79" s="11"/>
      <c r="AS79" s="3"/>
    </row>
    <row r="80" spans="17:45" ht="15.75" thickBot="1" x14ac:dyDescent="0.3">
      <c r="Q80" s="251"/>
      <c r="R80" s="254"/>
      <c r="S80" s="254"/>
      <c r="T80" s="254"/>
      <c r="U80" s="254"/>
      <c r="V80" s="254"/>
      <c r="W80" s="254"/>
      <c r="X80" s="254"/>
      <c r="Y80" s="33">
        <f>X78</f>
        <v>0</v>
      </c>
      <c r="Z80" s="34" t="s">
        <v>1</v>
      </c>
      <c r="AA80" s="33">
        <f>IF(U78="5-ти элем",(R78-160+19),IF(U78="витрина",(R78-160+19),0))</f>
        <v>0</v>
      </c>
      <c r="AB80" s="33">
        <f>IF(U78="5-ти элем",(S78-160+19),IF(U78="витрина",(S78-160+19),0))</f>
        <v>0</v>
      </c>
      <c r="AC80" s="104">
        <f t="shared" ref="AC80" si="513">IF(U78="Гладкий",0,IF(U78="3-х элем",0,T78))</f>
        <v>0</v>
      </c>
      <c r="AD80" s="33">
        <f>IF(E39="Витрина","Стекло",H39)</f>
        <v>0</v>
      </c>
      <c r="AE80" s="260"/>
      <c r="AF80" s="33"/>
      <c r="AG80" s="100">
        <f t="shared" ref="AG80" si="514">IF(Y80=8,(AA80+AB80)*2*AC80/1000,0)</f>
        <v>0</v>
      </c>
      <c r="AH80" s="35">
        <v>0</v>
      </c>
      <c r="AI80" s="33"/>
      <c r="AJ80" s="40"/>
      <c r="AK80" s="42">
        <v>0</v>
      </c>
      <c r="AL80" s="33">
        <v>0</v>
      </c>
      <c r="AM80" s="33">
        <v>0</v>
      </c>
      <c r="AN80" s="39">
        <v>0</v>
      </c>
      <c r="AO80" s="52"/>
      <c r="AP80" s="109">
        <f>IF(AD80="Стекло",0,(AA80*AB80*AC80/1000000))</f>
        <v>0</v>
      </c>
      <c r="AQ80" s="3">
        <f t="shared" si="424"/>
        <v>0</v>
      </c>
      <c r="AR80" s="11"/>
      <c r="AS80" s="3"/>
    </row>
    <row r="81" spans="17:45" ht="15.75" thickBot="1" x14ac:dyDescent="0.3">
      <c r="Q81" s="249">
        <v>27</v>
      </c>
      <c r="R81" s="252">
        <f>Бланк!B40</f>
        <v>0</v>
      </c>
      <c r="S81" s="252">
        <f>Бланк!C40</f>
        <v>0</v>
      </c>
      <c r="T81" s="252">
        <f>Бланк!D40</f>
        <v>0</v>
      </c>
      <c r="U81" s="252">
        <f>Бланк!E40</f>
        <v>0</v>
      </c>
      <c r="V81" s="252">
        <f>IF(E40="Гладкий",0,(1*D40))</f>
        <v>0</v>
      </c>
      <c r="W81" s="252">
        <f>Бланк!F40</f>
        <v>18</v>
      </c>
      <c r="X81" s="252">
        <f>Бланк!G40</f>
        <v>0</v>
      </c>
      <c r="Y81" s="31">
        <f>W81</f>
        <v>18</v>
      </c>
      <c r="Z81" s="32" t="s">
        <v>14</v>
      </c>
      <c r="AA81" s="31">
        <f>R81</f>
        <v>0</v>
      </c>
      <c r="AB81" s="31">
        <f>IF(U81="Гладкий",S81,164)</f>
        <v>164</v>
      </c>
      <c r="AC81" s="103">
        <f t="shared" ref="AC81" si="515">IF(AA81&gt;0,T81,0)</f>
        <v>0</v>
      </c>
      <c r="AD81" s="31">
        <f>H40</f>
        <v>0</v>
      </c>
      <c r="AE81" s="258">
        <f>IF(U81="Гладкий",0,((R81+S81)*2*T81/1000))</f>
        <v>0</v>
      </c>
      <c r="AF81" s="98">
        <f>IF(U81="Гладкий",((AA81+AB81)*2*AC81/1000),(AA81*2*AC81/1000))</f>
        <v>0</v>
      </c>
      <c r="AG81" s="99">
        <f t="shared" ref="AG81" si="516">IF(U81="5-ти элем",((AA81+AB81)*2+AA81)*AC81/1000,IF(U81="Витрина",((AA81+AB81)*2+AA81)*AC81/1000,IF(U81="3-х элем",((AA81+AB81)*2+AA81)*AC81/1000,IF(U81="Гладкий",(AA81+AB81)*2*AC81/1000,0))))</f>
        <v>0</v>
      </c>
      <c r="AH81" s="31">
        <f>IF(U81="5-ти элем",(AA81*2*2*AC81/1000),IF(U81="витрина",(AA81*2*AC81/1000),0))</f>
        <v>0</v>
      </c>
      <c r="AI81" s="31">
        <f>IF(U81="5-ти элем",(16*T81),IF(U81="3-х элем",(12*T81),IF(U81="витрина",(16*T81),0)))</f>
        <v>0</v>
      </c>
      <c r="AJ81" s="37">
        <f>AF81+AE81</f>
        <v>0</v>
      </c>
      <c r="AK81" s="45">
        <f t="shared" ref="AK81" si="517">AD81</f>
        <v>0</v>
      </c>
      <c r="AL81" s="31">
        <f t="shared" ref="AL81" si="518">AK81</f>
        <v>0</v>
      </c>
      <c r="AM81" s="31">
        <f t="shared" ref="AM81" si="519">IF(U81="Гладкий",AK81, 0)</f>
        <v>0</v>
      </c>
      <c r="AN81" s="47">
        <f t="shared" ref="AN81" si="520">IF(U81="Гладкий",AK81, 0)</f>
        <v>0</v>
      </c>
      <c r="AO81" s="50">
        <f>IF(U81="5-ти элем","Paz 8 mm",IF(U81="витрина","Paz 4 mm",0))</f>
        <v>0</v>
      </c>
      <c r="AP81" s="106">
        <f t="shared" si="225"/>
        <v>0</v>
      </c>
      <c r="AQ81" s="3">
        <f t="shared" si="424"/>
        <v>0</v>
      </c>
      <c r="AR81" s="11">
        <f>AF81+AF82+AE81</f>
        <v>0</v>
      </c>
      <c r="AS81" s="3"/>
    </row>
    <row r="82" spans="17:45" x14ac:dyDescent="0.25">
      <c r="Q82" s="250"/>
      <c r="R82" s="253"/>
      <c r="S82" s="253"/>
      <c r="T82" s="253"/>
      <c r="U82" s="253"/>
      <c r="V82" s="253"/>
      <c r="W82" s="253"/>
      <c r="X82" s="253"/>
      <c r="Y82" s="69">
        <f>W81</f>
        <v>18</v>
      </c>
      <c r="Z82" s="8" t="s">
        <v>15</v>
      </c>
      <c r="AA82" s="69">
        <f>IF(U81="5-ти элем",(S81-160),IF(U81="витрина",(S81-160),IF(U81="3-х элем",(S81-160),0)))</f>
        <v>0</v>
      </c>
      <c r="AB82" s="69">
        <f>IF(U81="5-ти элем",164,IF(U81="витрина",164,IF(U81="3-х элем",R81,0)))</f>
        <v>0</v>
      </c>
      <c r="AC82" s="103">
        <f t="shared" ref="AC82" si="521">IF(AA82&gt;0,T81,0)</f>
        <v>0</v>
      </c>
      <c r="AD82" s="69">
        <f>H40</f>
        <v>0</v>
      </c>
      <c r="AE82" s="259"/>
      <c r="AF82" s="12">
        <f t="shared" ref="AF82" si="522">IF(U81="3-х элем",(AB82*2*AC82/1000),IF(U81="5-ти элем",((AA82+AB82)*2*AC82/1000),IF(U81="витрина",((AA82+AB82)*2*AC82/1000),0)))</f>
        <v>0</v>
      </c>
      <c r="AG82" s="99">
        <f t="shared" ref="AG82" si="523">IF(U81="5-ти элем",((AA82+AB82)*2+AA82)*AC82/1000,IF(U81="Витрина",((AA82+AB82)*2+AA82)*AC82/1000,IF(U81="3-х элем",(AA82+AB82)*2*AC82/1000,0)))</f>
        <v>0</v>
      </c>
      <c r="AH82" s="12">
        <f>IF(U81="5-ти элем",(AA82*2*2*AC82/1000),IF(U81="витрина",(AA82*2*AC82/1000),0))</f>
        <v>0</v>
      </c>
      <c r="AI82" s="69"/>
      <c r="AJ82" s="38">
        <f>AF82</f>
        <v>0</v>
      </c>
      <c r="AK82" s="41">
        <f t="shared" ref="AK82" si="524">IF(U81="5-ти элем",AK81,IF(U81="витрина",AK81,0))</f>
        <v>0</v>
      </c>
      <c r="AL82" s="88">
        <f t="shared" ref="AL82" si="525">IF(U81="5-ти элем",AK81,IF(U81="витрина",AK81,0))</f>
        <v>0</v>
      </c>
      <c r="AM82" s="88">
        <f t="shared" ref="AM82" si="526">IF(U81="Гладкий", 0,AK81)</f>
        <v>0</v>
      </c>
      <c r="AN82" s="48">
        <f t="shared" ref="AN82" si="527">IF(U81="Гладкий", 0,AK81)</f>
        <v>0</v>
      </c>
      <c r="AO82" s="51">
        <f>IF(U81="5-ти элем","Paz 8 mm",IF(U81="витрина","Paz 4 mm",0))</f>
        <v>0</v>
      </c>
      <c r="AP82" s="106">
        <f t="shared" si="225"/>
        <v>0</v>
      </c>
      <c r="AQ82" s="3">
        <f t="shared" si="424"/>
        <v>0</v>
      </c>
      <c r="AR82" s="11"/>
      <c r="AS82" s="3"/>
    </row>
    <row r="83" spans="17:45" ht="15.75" thickBot="1" x14ac:dyDescent="0.3">
      <c r="Q83" s="251"/>
      <c r="R83" s="254"/>
      <c r="S83" s="254"/>
      <c r="T83" s="254"/>
      <c r="U83" s="254"/>
      <c r="V83" s="254"/>
      <c r="W83" s="254"/>
      <c r="X83" s="254"/>
      <c r="Y83" s="33">
        <f>X81</f>
        <v>0</v>
      </c>
      <c r="Z83" s="34" t="s">
        <v>1</v>
      </c>
      <c r="AA83" s="33">
        <f>IF(U81="5-ти элем",(R81-160+19),IF(U81="витрина",(R81-160+19),0))</f>
        <v>0</v>
      </c>
      <c r="AB83" s="33">
        <f>IF(U81="5-ти элем",(S81-160+19),IF(U81="витрина",(S81-160+19),0))</f>
        <v>0</v>
      </c>
      <c r="AC83" s="104">
        <f t="shared" ref="AC83" si="528">IF(U81="Гладкий",0,IF(U81="3-х элем",0,T81))</f>
        <v>0</v>
      </c>
      <c r="AD83" s="33">
        <f>IF(E40="Витрина","Стекло",H40)</f>
        <v>0</v>
      </c>
      <c r="AE83" s="260"/>
      <c r="AF83" s="33"/>
      <c r="AG83" s="100">
        <f t="shared" ref="AG83" si="529">IF(Y83=8,(AA83+AB83)*2*AC83/1000,0)</f>
        <v>0</v>
      </c>
      <c r="AH83" s="35">
        <v>0</v>
      </c>
      <c r="AI83" s="33"/>
      <c r="AJ83" s="40"/>
      <c r="AK83" s="42">
        <v>0</v>
      </c>
      <c r="AL83" s="33">
        <v>0</v>
      </c>
      <c r="AM83" s="33">
        <v>0</v>
      </c>
      <c r="AN83" s="39">
        <v>0</v>
      </c>
      <c r="AO83" s="52"/>
      <c r="AP83" s="106">
        <f>IF(AD83="Стекло",0,(AA83*AB83*AC83/1000000))</f>
        <v>0</v>
      </c>
      <c r="AQ83" s="3">
        <f t="shared" si="424"/>
        <v>0</v>
      </c>
      <c r="AR83" s="11"/>
      <c r="AS83" s="3"/>
    </row>
    <row r="84" spans="17:45" ht="15.75" thickBot="1" x14ac:dyDescent="0.3">
      <c r="Q84" s="249">
        <v>28</v>
      </c>
      <c r="R84" s="252">
        <f>Бланк!B41</f>
        <v>0</v>
      </c>
      <c r="S84" s="252">
        <f>Бланк!C41</f>
        <v>0</v>
      </c>
      <c r="T84" s="252">
        <f>Бланк!D41</f>
        <v>0</v>
      </c>
      <c r="U84" s="252">
        <f>Бланк!E41</f>
        <v>0</v>
      </c>
      <c r="V84" s="252">
        <f>IF(E41="Гладкий",0,(1*D41))</f>
        <v>0</v>
      </c>
      <c r="W84" s="252">
        <f>Бланк!F41</f>
        <v>18</v>
      </c>
      <c r="X84" s="252">
        <f>Бланк!G41</f>
        <v>0</v>
      </c>
      <c r="Y84" s="31">
        <f>W84</f>
        <v>18</v>
      </c>
      <c r="Z84" s="32" t="s">
        <v>14</v>
      </c>
      <c r="AA84" s="31">
        <f>R84</f>
        <v>0</v>
      </c>
      <c r="AB84" s="31">
        <f>IF(U84="Гладкий",S84,164)</f>
        <v>164</v>
      </c>
      <c r="AC84" s="103">
        <f t="shared" ref="AC84" si="530">IF(AA84&gt;0,T84,0)</f>
        <v>0</v>
      </c>
      <c r="AD84" s="31">
        <f>H41</f>
        <v>0</v>
      </c>
      <c r="AE84" s="258">
        <f>IF(U84="Гладкий",0,((R84+S84)*2*T84/1000))</f>
        <v>0</v>
      </c>
      <c r="AF84" s="98">
        <f>IF(U84="Гладкий",((AA84+AB84)*2*AC84/1000),(AA84*2*AC84/1000))</f>
        <v>0</v>
      </c>
      <c r="AG84" s="99">
        <f t="shared" ref="AG84" si="531">IF(U84="5-ти элем",((AA84+AB84)*2+AA84)*AC84/1000,IF(U84="Витрина",((AA84+AB84)*2+AA84)*AC84/1000,IF(U84="3-х элем",((AA84+AB84)*2+AA84)*AC84/1000,IF(U84="Гладкий",(AA84+AB84)*2*AC84/1000,0))))</f>
        <v>0</v>
      </c>
      <c r="AH84" s="31">
        <f>IF(U84="5-ти элем",(AA84*2*2*AC84/1000),IF(U84="витрина",(AA84*2*AC84/1000),0))</f>
        <v>0</v>
      </c>
      <c r="AI84" s="31">
        <f>IF(U84="5-ти элем",(16*T84),IF(U84="3-х элем",(12*T84),IF(U84="витрина",(16*T84),0)))</f>
        <v>0</v>
      </c>
      <c r="AJ84" s="37">
        <f>AF84+AE84</f>
        <v>0</v>
      </c>
      <c r="AK84" s="45">
        <f t="shared" ref="AK84" si="532">AD84</f>
        <v>0</v>
      </c>
      <c r="AL84" s="31">
        <f t="shared" ref="AL84" si="533">AK84</f>
        <v>0</v>
      </c>
      <c r="AM84" s="31">
        <f t="shared" ref="AM84" si="534">IF(U84="Гладкий",AK84, 0)</f>
        <v>0</v>
      </c>
      <c r="AN84" s="47">
        <f t="shared" ref="AN84" si="535">IF(U84="Гладкий",AK84, 0)</f>
        <v>0</v>
      </c>
      <c r="AO84" s="50">
        <f>IF(U84="5-ти элем","Paz 8 mm",IF(U84="витрина","Paz 4 mm",0))</f>
        <v>0</v>
      </c>
      <c r="AP84" s="106">
        <f t="shared" ref="AP84:AP88" si="536">(AA84*AB84*AC84)/1000000</f>
        <v>0</v>
      </c>
      <c r="AQ84" s="3">
        <f t="shared" si="424"/>
        <v>0</v>
      </c>
      <c r="AR84" s="11">
        <f>AF84+AF85+AE84</f>
        <v>0</v>
      </c>
      <c r="AS84" s="3"/>
    </row>
    <row r="85" spans="17:45" x14ac:dyDescent="0.25">
      <c r="Q85" s="250"/>
      <c r="R85" s="253"/>
      <c r="S85" s="253"/>
      <c r="T85" s="253"/>
      <c r="U85" s="253"/>
      <c r="V85" s="253"/>
      <c r="W85" s="253"/>
      <c r="X85" s="253"/>
      <c r="Y85" s="69">
        <f>W84</f>
        <v>18</v>
      </c>
      <c r="Z85" s="8" t="s">
        <v>15</v>
      </c>
      <c r="AA85" s="69">
        <f>IF(U84="5-ти элем",(S84-160),IF(U84="витрина",(S84-160),IF(U84="3-х элем",(S84-160),0)))</f>
        <v>0</v>
      </c>
      <c r="AB85" s="69">
        <f>IF(U84="5-ти элем",164,IF(U84="витрина",164,IF(U84="3-х элем",R84,0)))</f>
        <v>0</v>
      </c>
      <c r="AC85" s="103">
        <f t="shared" ref="AC85" si="537">IF(AA85&gt;0,T84,0)</f>
        <v>0</v>
      </c>
      <c r="AD85" s="69">
        <f>H41</f>
        <v>0</v>
      </c>
      <c r="AE85" s="259"/>
      <c r="AF85" s="12">
        <f t="shared" ref="AF85" si="538">IF(U84="3-х элем",(AB85*2*AC85/1000),IF(U84="5-ти элем",((AA85+AB85)*2*AC85/1000),IF(U84="витрина",((AA85+AB85)*2*AC85/1000),0)))</f>
        <v>0</v>
      </c>
      <c r="AG85" s="99">
        <f t="shared" ref="AG85" si="539">IF(U84="5-ти элем",((AA85+AB85)*2+AA85)*AC85/1000,IF(U84="Витрина",((AA85+AB85)*2+AA85)*AC85/1000,IF(U84="3-х элем",(AA85+AB85)*2*AC85/1000,0)))</f>
        <v>0</v>
      </c>
      <c r="AH85" s="12">
        <f>IF(U84="5-ти элем",(AA85*2*2*AC85/1000),IF(U84="витрина",(AA85*2*AC85/1000),0))</f>
        <v>0</v>
      </c>
      <c r="AI85" s="69"/>
      <c r="AJ85" s="38">
        <f>AF85</f>
        <v>0</v>
      </c>
      <c r="AK85" s="41">
        <f t="shared" ref="AK85" si="540">IF(U84="5-ти элем",AK84,IF(U84="витрина",AK84,0))</f>
        <v>0</v>
      </c>
      <c r="AL85" s="88">
        <f t="shared" ref="AL85" si="541">IF(U84="5-ти элем",AK84,IF(U84="витрина",AK84,0))</f>
        <v>0</v>
      </c>
      <c r="AM85" s="88">
        <f t="shared" ref="AM85" si="542">IF(U84="Гладкий", 0,AK84)</f>
        <v>0</v>
      </c>
      <c r="AN85" s="48">
        <f t="shared" ref="AN85" si="543">IF(U84="Гладкий", 0,AK84)</f>
        <v>0</v>
      </c>
      <c r="AO85" s="51">
        <f>IF(U84="5-ти элем","Paz 8 mm",IF(U84="витрина","Paz 4 mm",0))</f>
        <v>0</v>
      </c>
      <c r="AP85" s="106">
        <f t="shared" si="536"/>
        <v>0</v>
      </c>
      <c r="AQ85" s="3">
        <f t="shared" si="424"/>
        <v>0</v>
      </c>
      <c r="AR85" s="11"/>
      <c r="AS85" s="3"/>
    </row>
    <row r="86" spans="17:45" ht="15.75" thickBot="1" x14ac:dyDescent="0.3">
      <c r="Q86" s="251"/>
      <c r="R86" s="254"/>
      <c r="S86" s="254"/>
      <c r="T86" s="254"/>
      <c r="U86" s="254"/>
      <c r="V86" s="254"/>
      <c r="W86" s="254"/>
      <c r="X86" s="254"/>
      <c r="Y86" s="33">
        <f>X84</f>
        <v>0</v>
      </c>
      <c r="Z86" s="34" t="s">
        <v>1</v>
      </c>
      <c r="AA86" s="33">
        <f>IF(U84="5-ти элем",(R84-160+19),IF(U84="витрина",(R84-160+19),0))</f>
        <v>0</v>
      </c>
      <c r="AB86" s="33">
        <f>IF(U84="5-ти элем",(S84-160+19),IF(U84="витрина",(S84-160+19),0))</f>
        <v>0</v>
      </c>
      <c r="AC86" s="104">
        <f t="shared" ref="AC86" si="544">IF(U84="Гладкий",0,IF(U84="3-х элем",0,T84))</f>
        <v>0</v>
      </c>
      <c r="AD86" s="33">
        <f>IF(E41="Витрина","Стекло",H41)</f>
        <v>0</v>
      </c>
      <c r="AE86" s="260"/>
      <c r="AF86" s="33"/>
      <c r="AG86" s="100">
        <f t="shared" ref="AG86" si="545">IF(Y86=8,(AA86+AB86)*2*AC86/1000,0)</f>
        <v>0</v>
      </c>
      <c r="AH86" s="35">
        <v>0</v>
      </c>
      <c r="AI86" s="33"/>
      <c r="AJ86" s="40"/>
      <c r="AK86" s="42">
        <v>0</v>
      </c>
      <c r="AL86" s="33">
        <v>0</v>
      </c>
      <c r="AM86" s="33">
        <v>0</v>
      </c>
      <c r="AN86" s="39">
        <v>0</v>
      </c>
      <c r="AO86" s="52"/>
      <c r="AP86" s="106">
        <f>IF(AD86="Стекло",0,(AA86*AB86*AC86/1000000))</f>
        <v>0</v>
      </c>
      <c r="AQ86" s="3">
        <f t="shared" si="424"/>
        <v>0</v>
      </c>
      <c r="AR86" s="11"/>
      <c r="AS86" s="3"/>
    </row>
    <row r="87" spans="17:45" ht="15.75" thickBot="1" x14ac:dyDescent="0.3">
      <c r="Q87" s="249">
        <v>29</v>
      </c>
      <c r="R87" s="252">
        <f>Бланк!B42</f>
        <v>0</v>
      </c>
      <c r="S87" s="252">
        <f>Бланк!C42</f>
        <v>0</v>
      </c>
      <c r="T87" s="252">
        <f>Бланк!D42</f>
        <v>0</v>
      </c>
      <c r="U87" s="252">
        <f>Бланк!E42</f>
        <v>0</v>
      </c>
      <c r="V87" s="252">
        <f>IF(E42="Гладкий",0,(1*D42))</f>
        <v>0</v>
      </c>
      <c r="W87" s="252">
        <f>Бланк!F42</f>
        <v>18</v>
      </c>
      <c r="X87" s="252">
        <f>Бланк!G42</f>
        <v>0</v>
      </c>
      <c r="Y87" s="31">
        <f>W87</f>
        <v>18</v>
      </c>
      <c r="Z87" s="32" t="s">
        <v>14</v>
      </c>
      <c r="AA87" s="31">
        <f>R87</f>
        <v>0</v>
      </c>
      <c r="AB87" s="31">
        <f>IF(U87="Гладкий",S87,164)</f>
        <v>164</v>
      </c>
      <c r="AC87" s="103">
        <f t="shared" ref="AC87" si="546">IF(AA87&gt;0,T87,0)</f>
        <v>0</v>
      </c>
      <c r="AD87" s="31">
        <f>H42</f>
        <v>0</v>
      </c>
      <c r="AE87" s="258">
        <f>IF(U87="Гладкий",0,((R87+S87)*2*T87/1000))</f>
        <v>0</v>
      </c>
      <c r="AF87" s="98">
        <f>IF(U87="Гладкий",((AA87+AB87)*2*AC87/1000),(AA87*2*AC87/1000))</f>
        <v>0</v>
      </c>
      <c r="AG87" s="99">
        <f t="shared" ref="AG87" si="547">IF(U87="5-ти элем",((AA87+AB87)*2+AA87)*AC87/1000,IF(U87="Витрина",((AA87+AB87)*2+AA87)*AC87/1000,IF(U87="3-х элем",((AA87+AB87)*2+AA87)*AC87/1000,IF(U87="Гладкий",(AA87+AB87)*2*AC87/1000,0))))</f>
        <v>0</v>
      </c>
      <c r="AH87" s="31">
        <f>IF(U87="5-ти элем",(AA87*2*2*AC87/1000),IF(U87="витрина",(AA87*2*AC87/1000),0))</f>
        <v>0</v>
      </c>
      <c r="AI87" s="31">
        <f>IF(U87="5-ти элем",(16*T87),IF(U87="3-х элем",(12*T87),IF(U87="витрина",(16*T87),0)))</f>
        <v>0</v>
      </c>
      <c r="AJ87" s="37">
        <f>AF87+AE87</f>
        <v>0</v>
      </c>
      <c r="AK87" s="45">
        <f t="shared" ref="AK87" si="548">AD87</f>
        <v>0</v>
      </c>
      <c r="AL87" s="31">
        <f t="shared" ref="AL87" si="549">AK87</f>
        <v>0</v>
      </c>
      <c r="AM87" s="31">
        <f t="shared" ref="AM87" si="550">IF(U87="Гладкий",AK87, 0)</f>
        <v>0</v>
      </c>
      <c r="AN87" s="47">
        <f t="shared" ref="AN87" si="551">IF(U87="Гладкий",AK87, 0)</f>
        <v>0</v>
      </c>
      <c r="AO87" s="50">
        <f>IF(U87="5-ти элем","Paz 8 mm",IF(U87="витрина","Paz 4 mm",0))</f>
        <v>0</v>
      </c>
      <c r="AP87" s="106">
        <f t="shared" si="536"/>
        <v>0</v>
      </c>
      <c r="AQ87" s="3">
        <f t="shared" si="424"/>
        <v>0</v>
      </c>
      <c r="AR87" s="11">
        <f>AF87+AF88+AE87</f>
        <v>0</v>
      </c>
      <c r="AS87" s="3"/>
    </row>
    <row r="88" spans="17:45" x14ac:dyDescent="0.25">
      <c r="Q88" s="250"/>
      <c r="R88" s="253"/>
      <c r="S88" s="253"/>
      <c r="T88" s="253"/>
      <c r="U88" s="253"/>
      <c r="V88" s="253"/>
      <c r="W88" s="253"/>
      <c r="X88" s="253"/>
      <c r="Y88" s="69">
        <f>W87</f>
        <v>18</v>
      </c>
      <c r="Z88" s="8" t="s">
        <v>15</v>
      </c>
      <c r="AA88" s="69">
        <f>IF(U87="5-ти элем",(S87-160),IF(U87="витрина",(S87-160),IF(U87="3-х элем",(S87-160),0)))</f>
        <v>0</v>
      </c>
      <c r="AB88" s="69">
        <f>IF(U87="5-ти элем",164,IF(U87="витрина",164,IF(U87="3-х элем",R87,0)))</f>
        <v>0</v>
      </c>
      <c r="AC88" s="103">
        <f t="shared" ref="AC88" si="552">IF(AA88&gt;0,T87,0)</f>
        <v>0</v>
      </c>
      <c r="AD88" s="69">
        <f>H42</f>
        <v>0</v>
      </c>
      <c r="AE88" s="259"/>
      <c r="AF88" s="12">
        <f t="shared" ref="AF88" si="553">IF(U87="3-х элем",(AB88*2*AC88/1000),IF(U87="5-ти элем",((AA88+AB88)*2*AC88/1000),IF(U87="витрина",((AA88+AB88)*2*AC88/1000),0)))</f>
        <v>0</v>
      </c>
      <c r="AG88" s="99">
        <f t="shared" ref="AG88" si="554">IF(U87="5-ти элем",((AA88+AB88)*2+AA88)*AC88/1000,IF(U87="Витрина",((AA88+AB88)*2+AA88)*AC88/1000,IF(U87="3-х элем",(AA88+AB88)*2*AC88/1000,0)))</f>
        <v>0</v>
      </c>
      <c r="AH88" s="12">
        <f>IF(U87="5-ти элем",(AA88*2*2*AC88/1000),IF(U87="витрина",(AA88*2*AC88/1000),0))</f>
        <v>0</v>
      </c>
      <c r="AI88" s="69"/>
      <c r="AJ88" s="38">
        <f>AF88</f>
        <v>0</v>
      </c>
      <c r="AK88" s="41">
        <f t="shared" ref="AK88" si="555">IF(U87="5-ти элем",AK87,IF(U87="витрина",AK87,0))</f>
        <v>0</v>
      </c>
      <c r="AL88" s="88">
        <f t="shared" ref="AL88" si="556">IF(U87="5-ти элем",AK87,IF(U87="витрина",AK87,0))</f>
        <v>0</v>
      </c>
      <c r="AM88" s="88">
        <f t="shared" ref="AM88" si="557">IF(U87="Гладкий", 0,AK87)</f>
        <v>0</v>
      </c>
      <c r="AN88" s="48">
        <f t="shared" ref="AN88" si="558">IF(U87="Гладкий", 0,AK87)</f>
        <v>0</v>
      </c>
      <c r="AO88" s="51">
        <f>IF(U87="5-ти элем","Paz 8 mm",IF(U87="витрина","Paz 4 mm",0))</f>
        <v>0</v>
      </c>
      <c r="AP88" s="106">
        <f t="shared" si="536"/>
        <v>0</v>
      </c>
      <c r="AQ88" s="3">
        <f t="shared" si="424"/>
        <v>0</v>
      </c>
      <c r="AR88" s="11"/>
      <c r="AS88" s="3"/>
    </row>
    <row r="89" spans="17:45" ht="15.75" thickBot="1" x14ac:dyDescent="0.3">
      <c r="Q89" s="250"/>
      <c r="R89" s="253"/>
      <c r="S89" s="253"/>
      <c r="T89" s="253"/>
      <c r="U89" s="253"/>
      <c r="V89" s="253"/>
      <c r="W89" s="253"/>
      <c r="X89" s="253"/>
      <c r="Y89" s="28">
        <f>X87</f>
        <v>0</v>
      </c>
      <c r="Z89" s="64" t="s">
        <v>1</v>
      </c>
      <c r="AA89" s="28">
        <f>IF(U87="5-ти элем",(R87-160+19),IF(U87="витрина",(R87-160+19),0))</f>
        <v>0</v>
      </c>
      <c r="AB89" s="28">
        <f>IF(U87="5-ти элем",(S87-160+19),IF(U87="витрина",(S87-160+19),0))</f>
        <v>0</v>
      </c>
      <c r="AC89" s="104">
        <f t="shared" ref="AC89" si="559">IF(U87="Гладкий",0,IF(U87="3-х элем",0,T87))</f>
        <v>0</v>
      </c>
      <c r="AD89" s="33">
        <f>IF(E42="Витрина","Стекло",H42)</f>
        <v>0</v>
      </c>
      <c r="AE89" s="259"/>
      <c r="AF89" s="33"/>
      <c r="AG89" s="100">
        <f t="shared" ref="AG89" si="560">IF(Y89=8,(AA89+AB89)*2*AC89/1000,0)</f>
        <v>0</v>
      </c>
      <c r="AH89" s="65">
        <v>0</v>
      </c>
      <c r="AI89" s="28"/>
      <c r="AJ89" s="66"/>
      <c r="AK89" s="42">
        <v>0</v>
      </c>
      <c r="AL89" s="33">
        <v>0</v>
      </c>
      <c r="AM89" s="33">
        <v>0</v>
      </c>
      <c r="AN89" s="39">
        <v>0</v>
      </c>
      <c r="AO89" s="52"/>
      <c r="AP89" s="106">
        <f>IF(AD89="Стекло",0,(AA89*AB89*AC89/1000000))</f>
        <v>0</v>
      </c>
      <c r="AQ89" s="3">
        <f t="shared" si="424"/>
        <v>0</v>
      </c>
      <c r="AR89" s="11"/>
      <c r="AS89" s="3"/>
    </row>
    <row r="90" spans="17:45" ht="15.75" thickBot="1" x14ac:dyDescent="0.3">
      <c r="Q90" s="243">
        <v>30</v>
      </c>
      <c r="R90" s="246">
        <f>Бланк!B43</f>
        <v>0</v>
      </c>
      <c r="S90" s="246">
        <f>Бланк!C43</f>
        <v>0</v>
      </c>
      <c r="T90" s="246">
        <f>Бланк!D43</f>
        <v>0</v>
      </c>
      <c r="U90" s="246">
        <f>Бланк!E43</f>
        <v>0</v>
      </c>
      <c r="V90" s="246">
        <f>IF(E43="Гладкий",0,(1*D43))</f>
        <v>0</v>
      </c>
      <c r="W90" s="246">
        <f>Бланк!F43</f>
        <v>18</v>
      </c>
      <c r="X90" s="246">
        <f>Бланк!G43</f>
        <v>0</v>
      </c>
      <c r="Y90" s="31">
        <f>W90</f>
        <v>18</v>
      </c>
      <c r="Z90" s="32" t="s">
        <v>14</v>
      </c>
      <c r="AA90" s="31">
        <f>R90</f>
        <v>0</v>
      </c>
      <c r="AB90" s="31">
        <f>IF(U90="Гладкий",S90,164)</f>
        <v>164</v>
      </c>
      <c r="AC90" s="103">
        <f t="shared" ref="AC90" si="561">IF(AA90&gt;0,T90,0)</f>
        <v>0</v>
      </c>
      <c r="AD90" s="31">
        <f>H43</f>
        <v>0</v>
      </c>
      <c r="AE90" s="255">
        <f>IF(U90="Гладкий",0,((R90+S90)*2*T90/1000))</f>
        <v>0</v>
      </c>
      <c r="AF90" s="98">
        <f>IF(U90="Гладкий",((AA90+AB90)*2*AC90/1000),(AA90*2*AC90/1000))</f>
        <v>0</v>
      </c>
      <c r="AG90" s="99">
        <f t="shared" ref="AG90" si="562">IF(U90="5-ти элем",((AA90+AB90)*2+AA90)*AC90/1000,IF(U90="Витрина",((AA90+AB90)*2+AA90)*AC90/1000,IF(U90="3-х элем",((AA90+AB90)*2+AA90)*AC90/1000,IF(U90="Гладкий",(AA90+AB90)*2*AC90/1000,0))))</f>
        <v>0</v>
      </c>
      <c r="AH90" s="31">
        <f>IF(U90="5-ти элем",(AA90*2*2*AC90/1000),IF(U90="витрина",(AA90*2*AC90/1000),0))</f>
        <v>0</v>
      </c>
      <c r="AI90" s="31">
        <f>IF(U90="5-ти элем",(16*T90),IF(U90="3-х элем",(12*T90),IF(U90="витрина",(16*T90),0)))</f>
        <v>0</v>
      </c>
      <c r="AJ90" s="67">
        <f>AF90+AE90</f>
        <v>0</v>
      </c>
      <c r="AK90" s="45">
        <f t="shared" ref="AK90" si="563">AD90</f>
        <v>0</v>
      </c>
      <c r="AL90" s="31">
        <f t="shared" ref="AL90" si="564">AK90</f>
        <v>0</v>
      </c>
      <c r="AM90" s="31">
        <f t="shared" ref="AM90" si="565">IF(U90="Гладкий",AK90, 0)</f>
        <v>0</v>
      </c>
      <c r="AN90" s="47">
        <f t="shared" ref="AN90" si="566">IF(U90="Гладкий",AK90, 0)</f>
        <v>0</v>
      </c>
      <c r="AO90" s="49"/>
      <c r="AP90" s="106">
        <f t="shared" ref="AP90:AP91" si="567">(AA90*AB90*AC90)/1000000</f>
        <v>0</v>
      </c>
      <c r="AQ90" s="3">
        <f t="shared" ref="AQ90:AQ92" si="568">AD90</f>
        <v>0</v>
      </c>
      <c r="AR90" s="11">
        <f>AF90+AF91+AE90</f>
        <v>0</v>
      </c>
    </row>
    <row r="91" spans="17:45" x14ac:dyDescent="0.25">
      <c r="Q91" s="244"/>
      <c r="R91" s="247"/>
      <c r="S91" s="247"/>
      <c r="T91" s="247"/>
      <c r="U91" s="247"/>
      <c r="V91" s="247"/>
      <c r="W91" s="247"/>
      <c r="X91" s="247"/>
      <c r="Y91" s="69">
        <f>W90</f>
        <v>18</v>
      </c>
      <c r="Z91" s="8" t="s">
        <v>15</v>
      </c>
      <c r="AA91" s="69">
        <f>IF(U90="5-ти элем",(S90-160),IF(U90="витрина",(S90-160),IF(U90="3-х элем",(S90-160),0)))</f>
        <v>0</v>
      </c>
      <c r="AB91" s="69">
        <f>IF(U90="5-ти элем",164,IF(U90="витрина",164,IF(U90="3-х элем",R90,0)))</f>
        <v>0</v>
      </c>
      <c r="AC91" s="103">
        <f t="shared" ref="AC91" si="569">IF(AA91&gt;0,T90,0)</f>
        <v>0</v>
      </c>
      <c r="AD91" s="69">
        <f>H43</f>
        <v>0</v>
      </c>
      <c r="AE91" s="256"/>
      <c r="AF91" s="12">
        <f t="shared" ref="AF91" si="570">IF(U90="3-х элем",(AB91*2*AC91/1000),IF(U90="5-ти элем",((AA91+AB91)*2*AC91/1000),IF(U90="витрина",((AA91+AB91)*2*AC91/1000),0)))</f>
        <v>0</v>
      </c>
      <c r="AG91" s="99">
        <f t="shared" ref="AG91" si="571">IF(U90="5-ти элем",((AA91+AB91)*2+AA91)*AC91/1000,IF(U90="Витрина",((AA91+AB91)*2+AA91)*AC91/1000,IF(U90="3-х элем",(AA91+AB91)*2*AC91/1000,0)))</f>
        <v>0</v>
      </c>
      <c r="AH91" s="12">
        <f>IF(U90="5-ти элем",(AA91*2*2*AC91/1000),IF(U90="витрина",(AA91*2*AC91/1000),0))</f>
        <v>0</v>
      </c>
      <c r="AI91" s="69"/>
      <c r="AJ91" s="62">
        <f>AF91</f>
        <v>0</v>
      </c>
      <c r="AK91" s="41">
        <f t="shared" ref="AK91" si="572">IF(U90="5-ти элем",AK90,IF(U90="витрина",AK90,0))</f>
        <v>0</v>
      </c>
      <c r="AL91" s="88">
        <f t="shared" ref="AL91" si="573">IF(U90="5-ти элем",AK90,IF(U90="витрина",AK90,0))</f>
        <v>0</v>
      </c>
      <c r="AM91" s="88">
        <f t="shared" ref="AM91" si="574">IF(U90="Гладкий", 0,AK90)</f>
        <v>0</v>
      </c>
      <c r="AN91" s="48">
        <f t="shared" ref="AN91" si="575">IF(U90="Гладкий", 0,AK90)</f>
        <v>0</v>
      </c>
      <c r="AO91" s="51">
        <f>IF(U90="5-ти элем","Paz 8 mm",IF(U90="витрина","Paz 4 mm",0))</f>
        <v>0</v>
      </c>
      <c r="AP91" s="106">
        <f t="shared" si="567"/>
        <v>0</v>
      </c>
      <c r="AQ91" s="3">
        <f t="shared" si="568"/>
        <v>0</v>
      </c>
      <c r="AR91" s="11"/>
      <c r="AS91" s="3"/>
    </row>
    <row r="92" spans="17:45" ht="15.75" thickBot="1" x14ac:dyDescent="0.3">
      <c r="Q92" s="245"/>
      <c r="R92" s="248"/>
      <c r="S92" s="248"/>
      <c r="T92" s="248"/>
      <c r="U92" s="248"/>
      <c r="V92" s="248"/>
      <c r="W92" s="248"/>
      <c r="X92" s="248"/>
      <c r="Y92" s="33">
        <f>X90</f>
        <v>0</v>
      </c>
      <c r="Z92" s="34" t="s">
        <v>1</v>
      </c>
      <c r="AA92" s="33">
        <f>IF(U90="5-ти элем",(R90-160+19),IF(U90="витрина",(R90-160+19),0))</f>
        <v>0</v>
      </c>
      <c r="AB92" s="33">
        <f>IF(U90="5-ти элем",(S90-160+19),IF(U90="витрина",(S90-160+19),0))</f>
        <v>0</v>
      </c>
      <c r="AC92" s="104">
        <f t="shared" ref="AC92" si="576">IF(U90="Гладкий",0,IF(U90="3-х элем",0,T90))</f>
        <v>0</v>
      </c>
      <c r="AD92" s="33">
        <f>IF(E43="Витрина","Стекло",H43)</f>
        <v>0</v>
      </c>
      <c r="AE92" s="257"/>
      <c r="AF92" s="33"/>
      <c r="AG92" s="100">
        <f t="shared" ref="AG92" si="577">IF(Y92=8,(AA92+AB92)*2*AC92/1000,0)</f>
        <v>0</v>
      </c>
      <c r="AH92" s="35">
        <v>0</v>
      </c>
      <c r="AI92" s="33"/>
      <c r="AJ92" s="63"/>
      <c r="AK92" s="42">
        <v>0</v>
      </c>
      <c r="AL92" s="33">
        <v>0</v>
      </c>
      <c r="AM92" s="33">
        <v>0</v>
      </c>
      <c r="AN92" s="39">
        <v>0</v>
      </c>
      <c r="AO92" s="52"/>
      <c r="AP92" s="106">
        <f>IF(AD92="Стекло",0,(AA92*AB92*AC92/1000000))</f>
        <v>0</v>
      </c>
      <c r="AQ92" s="3">
        <f t="shared" si="568"/>
        <v>0</v>
      </c>
      <c r="AR92" s="11"/>
      <c r="AS92" s="3"/>
    </row>
    <row r="93" spans="17:45" x14ac:dyDescent="0.25">
      <c r="V93" s="2">
        <f>SUM(V3:V92)</f>
        <v>3</v>
      </c>
      <c r="AC93" s="2">
        <f>SUM(AC3:AC92)</f>
        <v>9</v>
      </c>
    </row>
    <row r="94" spans="17:45" x14ac:dyDescent="0.25">
      <c r="AO94" s="1" t="s">
        <v>51</v>
      </c>
      <c r="AP94" s="110">
        <f>AP5+AP8+AP11+AP14+AP17+AP20+AP23+AP26+AP29+AP32+AP35+AP38+AP41+AP44+AP47+AP50+AP53+AP56+AP59+AP62+AP65+AP68+AP71+AP74+AP77+AP80+AP83+AP86+AP89+AP92</f>
        <v>0.19930499999999998</v>
      </c>
    </row>
    <row r="96" spans="17:45" x14ac:dyDescent="0.25">
      <c r="AO96" s="1" t="s">
        <v>52</v>
      </c>
      <c r="AP96" s="110">
        <f>AP3+AP4+AP6+AP7+AP9+AP10+AP12+AP13+AP15+AP16+AP18+AP19+AP21+AP22+AP24+AP25+AP27+AP28+AP30+AP31+AP33+AP34+AP36+AP37+AP39+AP40+AP42+AP43+AP45+AP46+AP48+AP49+AP51+AP52+AP54+AP55+AP57+AP58+AP60+AP61+AP63+AP64+AP66+AP67+AP69+AP70+AP72+AP73+AP75+AP76+AP78+AP79+AP81+AP82+AP84+AP85+AP87+AP88+AP90+AP91</f>
        <v>0.31783200000000006</v>
      </c>
    </row>
  </sheetData>
  <sheetProtection password="DD1C" sheet="1" objects="1" scenarios="1"/>
  <mergeCells count="284">
    <mergeCell ref="U24:U26"/>
    <mergeCell ref="T24:T26"/>
    <mergeCell ref="S24:S26"/>
    <mergeCell ref="R24:R26"/>
    <mergeCell ref="Q24:Q26"/>
    <mergeCell ref="U21:U23"/>
    <mergeCell ref="T21:T23"/>
    <mergeCell ref="S21:S23"/>
    <mergeCell ref="R21:R23"/>
    <mergeCell ref="Q21:Q23"/>
    <mergeCell ref="Q54:Q56"/>
    <mergeCell ref="R54:R56"/>
    <mergeCell ref="S54:S56"/>
    <mergeCell ref="T54:T56"/>
    <mergeCell ref="U54:U56"/>
    <mergeCell ref="V54:V56"/>
    <mergeCell ref="W54:W56"/>
    <mergeCell ref="X54:X56"/>
    <mergeCell ref="AE54:AE56"/>
    <mergeCell ref="AK1:AN1"/>
    <mergeCell ref="J2:L2"/>
    <mergeCell ref="J8:L8"/>
    <mergeCell ref="Q1:U1"/>
    <mergeCell ref="Q51:Q53"/>
    <mergeCell ref="R51:R53"/>
    <mergeCell ref="S51:S53"/>
    <mergeCell ref="T51:T53"/>
    <mergeCell ref="U51:U53"/>
    <mergeCell ref="U45:U47"/>
    <mergeCell ref="Q48:Q50"/>
    <mergeCell ref="R48:R50"/>
    <mergeCell ref="S48:S50"/>
    <mergeCell ref="T48:T50"/>
    <mergeCell ref="U48:U50"/>
    <mergeCell ref="Q42:Q44"/>
    <mergeCell ref="R42:R44"/>
    <mergeCell ref="S42:S44"/>
    <mergeCell ref="T42:T44"/>
    <mergeCell ref="Q45:Q47"/>
    <mergeCell ref="R45:R47"/>
    <mergeCell ref="S45:S47"/>
    <mergeCell ref="T45:T47"/>
    <mergeCell ref="Q36:Q38"/>
    <mergeCell ref="R36:R38"/>
    <mergeCell ref="U30:U32"/>
    <mergeCell ref="U33:U35"/>
    <mergeCell ref="U36:U38"/>
    <mergeCell ref="U39:U41"/>
    <mergeCell ref="U42:U44"/>
    <mergeCell ref="Q27:Q29"/>
    <mergeCell ref="R27:R29"/>
    <mergeCell ref="S27:S29"/>
    <mergeCell ref="T27:T29"/>
    <mergeCell ref="U27:U29"/>
    <mergeCell ref="S36:S38"/>
    <mergeCell ref="T36:T38"/>
    <mergeCell ref="Q39:Q41"/>
    <mergeCell ref="R39:R41"/>
    <mergeCell ref="S39:S41"/>
    <mergeCell ref="T39:T41"/>
    <mergeCell ref="Q30:Q32"/>
    <mergeCell ref="R30:R32"/>
    <mergeCell ref="S30:S32"/>
    <mergeCell ref="T30:T32"/>
    <mergeCell ref="Q33:Q35"/>
    <mergeCell ref="R33:R35"/>
    <mergeCell ref="S33:S35"/>
    <mergeCell ref="T33:T35"/>
    <mergeCell ref="AE51:AE53"/>
    <mergeCell ref="Q6:Q8"/>
    <mergeCell ref="R6:R8"/>
    <mergeCell ref="S6:S8"/>
    <mergeCell ref="T6:T8"/>
    <mergeCell ref="U6:U8"/>
    <mergeCell ref="Q9:Q11"/>
    <mergeCell ref="R9:R11"/>
    <mergeCell ref="S9:S11"/>
    <mergeCell ref="T9:T11"/>
    <mergeCell ref="U9:U11"/>
    <mergeCell ref="U12:U14"/>
    <mergeCell ref="U15:U17"/>
    <mergeCell ref="U18:U20"/>
    <mergeCell ref="T12:T14"/>
    <mergeCell ref="S12:S14"/>
    <mergeCell ref="AE36:AE38"/>
    <mergeCell ref="AE39:AE41"/>
    <mergeCell ref="AE42:AE44"/>
    <mergeCell ref="AE45:AE47"/>
    <mergeCell ref="AE48:AE50"/>
    <mergeCell ref="AE21:AE23"/>
    <mergeCell ref="AE24:AE26"/>
    <mergeCell ref="AE27:AE29"/>
    <mergeCell ref="AE30:AE32"/>
    <mergeCell ref="AE33:AE35"/>
    <mergeCell ref="AE6:AE8"/>
    <mergeCell ref="AE9:AE11"/>
    <mergeCell ref="AE12:AE14"/>
    <mergeCell ref="AE15:AE17"/>
    <mergeCell ref="AE18:AE20"/>
    <mergeCell ref="AG1:AJ1"/>
    <mergeCell ref="Q3:Q5"/>
    <mergeCell ref="R3:R5"/>
    <mergeCell ref="S3:S5"/>
    <mergeCell ref="T3:T5"/>
    <mergeCell ref="U3:U5"/>
    <mergeCell ref="AE3:AE5"/>
    <mergeCell ref="T15:T17"/>
    <mergeCell ref="Q18:Q20"/>
    <mergeCell ref="R18:R20"/>
    <mergeCell ref="S18:S20"/>
    <mergeCell ref="T18:T20"/>
    <mergeCell ref="R12:R14"/>
    <mergeCell ref="Q12:Q14"/>
    <mergeCell ref="Q15:Q17"/>
    <mergeCell ref="R15:R17"/>
    <mergeCell ref="S15:S17"/>
    <mergeCell ref="W21:W23"/>
    <mergeCell ref="X21:X23"/>
    <mergeCell ref="W24:W26"/>
    <mergeCell ref="X24:X26"/>
    <mergeCell ref="W27:W29"/>
    <mergeCell ref="X27:X29"/>
    <mergeCell ref="W30:W32"/>
    <mergeCell ref="X30:X32"/>
    <mergeCell ref="W3:W5"/>
    <mergeCell ref="X3:X5"/>
    <mergeCell ref="W6:W8"/>
    <mergeCell ref="X6:X8"/>
    <mergeCell ref="W9:W11"/>
    <mergeCell ref="X9:X11"/>
    <mergeCell ref="W12:W14"/>
    <mergeCell ref="X12:X14"/>
    <mergeCell ref="W15:W17"/>
    <mergeCell ref="X15:X17"/>
    <mergeCell ref="W48:W50"/>
    <mergeCell ref="X48:X50"/>
    <mergeCell ref="W51:W53"/>
    <mergeCell ref="X51:X53"/>
    <mergeCell ref="G12:G13"/>
    <mergeCell ref="A1:H2"/>
    <mergeCell ref="F12:F13"/>
    <mergeCell ref="H12:H13"/>
    <mergeCell ref="E12:E13"/>
    <mergeCell ref="B12:C12"/>
    <mergeCell ref="D12:D13"/>
    <mergeCell ref="A6:C9"/>
    <mergeCell ref="W33:W35"/>
    <mergeCell ref="X33:X35"/>
    <mergeCell ref="W36:W38"/>
    <mergeCell ref="X36:X38"/>
    <mergeCell ref="W39:W41"/>
    <mergeCell ref="X39:X41"/>
    <mergeCell ref="W42:W44"/>
    <mergeCell ref="X42:X44"/>
    <mergeCell ref="W45:W47"/>
    <mergeCell ref="X45:X47"/>
    <mergeCell ref="W18:W20"/>
    <mergeCell ref="X18:X20"/>
    <mergeCell ref="V30:V32"/>
    <mergeCell ref="V33:V35"/>
    <mergeCell ref="V36:V38"/>
    <mergeCell ref="V39:V41"/>
    <mergeCell ref="V42:V44"/>
    <mergeCell ref="V45:V47"/>
    <mergeCell ref="V48:V50"/>
    <mergeCell ref="V51:V53"/>
    <mergeCell ref="V3:V5"/>
    <mergeCell ref="V6:V8"/>
    <mergeCell ref="V9:V11"/>
    <mergeCell ref="V12:V14"/>
    <mergeCell ref="V15:V17"/>
    <mergeCell ref="V18:V20"/>
    <mergeCell ref="V21:V23"/>
    <mergeCell ref="V24:V26"/>
    <mergeCell ref="V27:V29"/>
    <mergeCell ref="Q57:Q59"/>
    <mergeCell ref="R57:R59"/>
    <mergeCell ref="S57:S59"/>
    <mergeCell ref="T57:T59"/>
    <mergeCell ref="U57:U59"/>
    <mergeCell ref="V57:V59"/>
    <mergeCell ref="W57:W59"/>
    <mergeCell ref="X57:X59"/>
    <mergeCell ref="AE57:AE59"/>
    <mergeCell ref="Q60:Q62"/>
    <mergeCell ref="R60:R62"/>
    <mergeCell ref="S60:S62"/>
    <mergeCell ref="T60:T62"/>
    <mergeCell ref="U60:U62"/>
    <mergeCell ref="V60:V62"/>
    <mergeCell ref="W60:W62"/>
    <mergeCell ref="X60:X62"/>
    <mergeCell ref="AE60:AE62"/>
    <mergeCell ref="Q63:Q65"/>
    <mergeCell ref="R63:R65"/>
    <mergeCell ref="S63:S65"/>
    <mergeCell ref="T63:T65"/>
    <mergeCell ref="U63:U65"/>
    <mergeCell ref="V63:V65"/>
    <mergeCell ref="W63:W65"/>
    <mergeCell ref="X63:X65"/>
    <mergeCell ref="AE63:AE65"/>
    <mergeCell ref="Q66:Q68"/>
    <mergeCell ref="R66:R68"/>
    <mergeCell ref="S66:S68"/>
    <mergeCell ref="T66:T68"/>
    <mergeCell ref="U66:U68"/>
    <mergeCell ref="V66:V68"/>
    <mergeCell ref="W66:W68"/>
    <mergeCell ref="X66:X68"/>
    <mergeCell ref="AE66:AE68"/>
    <mergeCell ref="Q69:Q71"/>
    <mergeCell ref="R69:R71"/>
    <mergeCell ref="S69:S71"/>
    <mergeCell ref="T69:T71"/>
    <mergeCell ref="U69:U71"/>
    <mergeCell ref="V69:V71"/>
    <mergeCell ref="W69:W71"/>
    <mergeCell ref="X69:X71"/>
    <mergeCell ref="AE69:AE71"/>
    <mergeCell ref="Q72:Q74"/>
    <mergeCell ref="R72:R74"/>
    <mergeCell ref="S72:S74"/>
    <mergeCell ref="T72:T74"/>
    <mergeCell ref="U72:U74"/>
    <mergeCell ref="V72:V74"/>
    <mergeCell ref="W72:W74"/>
    <mergeCell ref="X72:X74"/>
    <mergeCell ref="AE72:AE74"/>
    <mergeCell ref="X78:X80"/>
    <mergeCell ref="AE78:AE80"/>
    <mergeCell ref="Q75:Q77"/>
    <mergeCell ref="R75:R77"/>
    <mergeCell ref="S75:S77"/>
    <mergeCell ref="T75:T77"/>
    <mergeCell ref="U75:U77"/>
    <mergeCell ref="V75:V77"/>
    <mergeCell ref="W75:W77"/>
    <mergeCell ref="X75:X77"/>
    <mergeCell ref="AE75:AE77"/>
    <mergeCell ref="AE84:AE86"/>
    <mergeCell ref="Q81:Q83"/>
    <mergeCell ref="R81:R83"/>
    <mergeCell ref="S81:S83"/>
    <mergeCell ref="T81:T83"/>
    <mergeCell ref="U81:U83"/>
    <mergeCell ref="V81:V83"/>
    <mergeCell ref="W81:W83"/>
    <mergeCell ref="X81:X83"/>
    <mergeCell ref="AE81:AE83"/>
    <mergeCell ref="AE90:AE92"/>
    <mergeCell ref="Q87:Q89"/>
    <mergeCell ref="R87:R89"/>
    <mergeCell ref="S87:S89"/>
    <mergeCell ref="T87:T89"/>
    <mergeCell ref="U87:U89"/>
    <mergeCell ref="V87:V89"/>
    <mergeCell ref="W87:W89"/>
    <mergeCell ref="X87:X89"/>
    <mergeCell ref="AE87:AE89"/>
    <mergeCell ref="F6:G6"/>
    <mergeCell ref="Q90:Q92"/>
    <mergeCell ref="R90:R92"/>
    <mergeCell ref="S90:S92"/>
    <mergeCell ref="T90:T92"/>
    <mergeCell ref="U90:U92"/>
    <mergeCell ref="V90:V92"/>
    <mergeCell ref="W90:W92"/>
    <mergeCell ref="X90:X92"/>
    <mergeCell ref="Q84:Q86"/>
    <mergeCell ref="R84:R86"/>
    <mergeCell ref="S84:S86"/>
    <mergeCell ref="T84:T86"/>
    <mergeCell ref="U84:U86"/>
    <mergeCell ref="V84:V86"/>
    <mergeCell ref="W84:W86"/>
    <mergeCell ref="X84:X86"/>
    <mergeCell ref="Q78:Q80"/>
    <mergeCell ref="R78:R80"/>
    <mergeCell ref="S78:S80"/>
    <mergeCell ref="T78:T80"/>
    <mergeCell ref="U78:U80"/>
    <mergeCell ref="V78:V80"/>
    <mergeCell ref="W78:W80"/>
  </mergeCells>
  <pageMargins left="0.23622047244094491" right="0.23622047244094491" top="0.74803149606299213" bottom="0.74803149606299213" header="0.31496062992125984" footer="0.31496062992125984"/>
  <pageSetup paperSize="9" scale="69" orientation="landscape" r:id="rId1"/>
  <ignoredErrors>
    <ignoredError sqref="AG5" formula="1"/>
    <ignoredError sqref="B14:B31 H14:H43 B32:B43 C14:C43 D14:D43 E14:E4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topLeftCell="Q1" workbookViewId="0">
      <selection sqref="A1:P1048576"/>
    </sheetView>
  </sheetViews>
  <sheetFormatPr defaultRowHeight="15" x14ac:dyDescent="0.25"/>
  <cols>
    <col min="1" max="6" width="0" style="2" hidden="1" customWidth="1"/>
    <col min="7" max="7" width="14.140625" style="2" hidden="1" customWidth="1"/>
    <col min="8" max="12" width="16.42578125" style="2" hidden="1" customWidth="1"/>
    <col min="13" max="16" width="0" style="2" hidden="1" customWidth="1"/>
    <col min="17" max="16384" width="9.140625" style="2"/>
  </cols>
  <sheetData>
    <row r="1" spans="1:12" x14ac:dyDescent="0.25">
      <c r="A1" s="1">
        <v>1</v>
      </c>
      <c r="B1" s="2">
        <f>Бланк!AA3</f>
        <v>450</v>
      </c>
      <c r="C1" s="2">
        <f>Бланк!AB3</f>
        <v>164</v>
      </c>
      <c r="D1" s="2">
        <f>Бланк!AC3</f>
        <v>1</v>
      </c>
      <c r="F1" s="2">
        <f>Бланк!Y3</f>
        <v>18</v>
      </c>
      <c r="G1" s="2" t="str">
        <f>Бланк!AD3</f>
        <v>LM63 Matrix</v>
      </c>
      <c r="H1" s="2" t="str">
        <f>Бланк!AK3</f>
        <v>LM63 Matrix</v>
      </c>
      <c r="I1" s="2" t="str">
        <f>Бланк!AL3</f>
        <v>LM63 Matrix</v>
      </c>
      <c r="J1" s="2">
        <f>Бланк!AM3</f>
        <v>0</v>
      </c>
      <c r="K1" s="2">
        <f>Бланк!AN3</f>
        <v>0</v>
      </c>
      <c r="L1" s="2" t="str">
        <f>Бланк!AO3</f>
        <v>Paz 8 mm</v>
      </c>
    </row>
    <row r="2" spans="1:12" s="3" customFormat="1" x14ac:dyDescent="0.25">
      <c r="A2" s="1">
        <v>2</v>
      </c>
      <c r="B2" s="2">
        <f>Бланк!AA4</f>
        <v>196</v>
      </c>
      <c r="C2" s="2">
        <f>Бланк!AB4</f>
        <v>164</v>
      </c>
      <c r="D2" s="2">
        <f>Бланк!AC4</f>
        <v>1</v>
      </c>
      <c r="E2" s="2"/>
      <c r="F2" s="2">
        <f>Бланк!Y4</f>
        <v>18</v>
      </c>
      <c r="G2" s="2" t="str">
        <f>Бланк!AD4</f>
        <v>LM63 Matrix</v>
      </c>
      <c r="H2" s="2" t="str">
        <f>Бланк!AK4</f>
        <v>LM63 Matrix</v>
      </c>
      <c r="I2" s="2" t="str">
        <f>Бланк!AL4</f>
        <v>LM63 Matrix</v>
      </c>
      <c r="J2" s="2" t="str">
        <f>Бланк!AM4</f>
        <v>LM63 Matrix</v>
      </c>
      <c r="K2" s="2" t="str">
        <f>Бланк!AN4</f>
        <v>LM63 Matrix</v>
      </c>
      <c r="L2" s="2" t="str">
        <f>Бланк!AO4</f>
        <v>Paz 8 mm</v>
      </c>
    </row>
    <row r="3" spans="1:12" s="3" customFormat="1" x14ac:dyDescent="0.25">
      <c r="A3" s="1">
        <v>3</v>
      </c>
      <c r="B3" s="2">
        <f>Бланк!AA5</f>
        <v>309</v>
      </c>
      <c r="C3" s="2">
        <f>Бланк!AB5</f>
        <v>215</v>
      </c>
      <c r="D3" s="2">
        <f>Бланк!AC5</f>
        <v>1</v>
      </c>
      <c r="E3" s="2"/>
      <c r="F3" s="2">
        <f>Бланк!Y5</f>
        <v>8</v>
      </c>
      <c r="G3" s="2" t="str">
        <f>Бланк!AD5</f>
        <v>LM63 Matrix</v>
      </c>
      <c r="H3" s="2">
        <f>Бланк!AK5</f>
        <v>0</v>
      </c>
      <c r="I3" s="2">
        <f>Бланк!AL5</f>
        <v>0</v>
      </c>
      <c r="J3" s="2">
        <f>Бланк!AM5</f>
        <v>0</v>
      </c>
      <c r="K3" s="2">
        <f>Бланк!AN5</f>
        <v>0</v>
      </c>
      <c r="L3" s="2">
        <f>Бланк!AO5</f>
        <v>0</v>
      </c>
    </row>
    <row r="4" spans="1:12" s="3" customFormat="1" ht="15" customHeight="1" x14ac:dyDescent="0.25">
      <c r="A4" s="1">
        <v>4</v>
      </c>
      <c r="B4" s="2">
        <f>Бланк!AA6</f>
        <v>450</v>
      </c>
      <c r="C4" s="2">
        <f>Бланк!AB6</f>
        <v>164</v>
      </c>
      <c r="D4" s="2">
        <f>Бланк!AC6</f>
        <v>1</v>
      </c>
      <c r="E4" s="2"/>
      <c r="F4" s="2">
        <f>Бланк!Y6</f>
        <v>18</v>
      </c>
      <c r="G4" s="2" t="str">
        <f>Бланк!AD6</f>
        <v>SO70 Sherwood</v>
      </c>
      <c r="H4" s="2" t="str">
        <f>Бланк!AK6</f>
        <v>SO70 Sherwood</v>
      </c>
      <c r="I4" s="2" t="str">
        <f>Бланк!AL6</f>
        <v>SO70 Sherwood</v>
      </c>
      <c r="J4" s="2">
        <f>Бланк!AM6</f>
        <v>0</v>
      </c>
      <c r="K4" s="2">
        <f>Бланк!AN6</f>
        <v>0</v>
      </c>
      <c r="L4" s="2" t="str">
        <f>Бланк!AO6</f>
        <v>Paz 8 mm</v>
      </c>
    </row>
    <row r="5" spans="1:12" s="3" customFormat="1" ht="15" customHeight="1" x14ac:dyDescent="0.25">
      <c r="A5" s="1">
        <v>5</v>
      </c>
      <c r="B5" s="2">
        <f>Бланк!AA7</f>
        <v>196</v>
      </c>
      <c r="C5" s="2">
        <f>Бланк!AB7</f>
        <v>164</v>
      </c>
      <c r="D5" s="2">
        <f>Бланк!AC7</f>
        <v>1</v>
      </c>
      <c r="E5" s="2"/>
      <c r="F5" s="2">
        <f>Бланк!Y7</f>
        <v>18</v>
      </c>
      <c r="G5" s="2" t="str">
        <f>Бланк!AD7</f>
        <v>SO70 Sherwood</v>
      </c>
      <c r="H5" s="2" t="str">
        <f>Бланк!AK7</f>
        <v>SO70 Sherwood</v>
      </c>
      <c r="I5" s="2" t="str">
        <f>Бланк!AL7</f>
        <v>SO70 Sherwood</v>
      </c>
      <c r="J5" s="2" t="str">
        <f>Бланк!AM7</f>
        <v>SO70 Sherwood</v>
      </c>
      <c r="K5" s="2" t="str">
        <f>Бланк!AN7</f>
        <v>SO70 Sherwood</v>
      </c>
      <c r="L5" s="2" t="str">
        <f>Бланк!AO7</f>
        <v>Paz 8 mm</v>
      </c>
    </row>
    <row r="6" spans="1:12" s="3" customFormat="1" x14ac:dyDescent="0.25">
      <c r="A6" s="1">
        <v>6</v>
      </c>
      <c r="B6" s="2">
        <f>Бланк!AA8</f>
        <v>309</v>
      </c>
      <c r="C6" s="2">
        <f>Бланк!AB8</f>
        <v>215</v>
      </c>
      <c r="D6" s="2">
        <f>Бланк!AC8</f>
        <v>1</v>
      </c>
      <c r="E6" s="2"/>
      <c r="F6" s="2">
        <f>Бланк!Y8</f>
        <v>8</v>
      </c>
      <c r="G6" s="2" t="str">
        <f>Бланк!AD8</f>
        <v>SO70 Sherwood</v>
      </c>
      <c r="H6" s="2">
        <f>Бланк!AK8</f>
        <v>0</v>
      </c>
      <c r="I6" s="2">
        <f>Бланк!AL8</f>
        <v>0</v>
      </c>
      <c r="J6" s="2">
        <f>Бланк!AM8</f>
        <v>0</v>
      </c>
      <c r="K6" s="2">
        <f>Бланк!AN8</f>
        <v>0</v>
      </c>
      <c r="L6" s="2">
        <f>Бланк!AO8</f>
        <v>0</v>
      </c>
    </row>
    <row r="7" spans="1:12" s="3" customFormat="1" x14ac:dyDescent="0.25">
      <c r="A7" s="1">
        <v>7</v>
      </c>
      <c r="B7" s="2">
        <f>Бланк!AA9</f>
        <v>450</v>
      </c>
      <c r="C7" s="2">
        <f>Бланк!AB9</f>
        <v>164</v>
      </c>
      <c r="D7" s="2">
        <f>Бланк!AC9</f>
        <v>1</v>
      </c>
      <c r="E7" s="2"/>
      <c r="F7" s="2">
        <f>Бланк!Y9</f>
        <v>18</v>
      </c>
      <c r="G7" s="2" t="str">
        <f>Бланк!AD9</f>
        <v>SO71 Sherwood</v>
      </c>
      <c r="H7" s="2" t="str">
        <f>Бланк!AK9</f>
        <v>SO71 Sherwood</v>
      </c>
      <c r="I7" s="2" t="str">
        <f>Бланк!AL9</f>
        <v>SO71 Sherwood</v>
      </c>
      <c r="J7" s="2">
        <f>Бланк!AM9</f>
        <v>0</v>
      </c>
      <c r="K7" s="2">
        <f>Бланк!AN9</f>
        <v>0</v>
      </c>
      <c r="L7" s="2" t="str">
        <f>Бланк!AO9</f>
        <v>Paz 8 mm</v>
      </c>
    </row>
    <row r="8" spans="1:12" s="3" customFormat="1" x14ac:dyDescent="0.25">
      <c r="A8" s="1">
        <v>8</v>
      </c>
      <c r="B8" s="2">
        <f>Бланк!AA10</f>
        <v>196</v>
      </c>
      <c r="C8" s="2">
        <f>Бланк!AB10</f>
        <v>164</v>
      </c>
      <c r="D8" s="2">
        <f>Бланк!AC10</f>
        <v>1</v>
      </c>
      <c r="E8" s="2"/>
      <c r="F8" s="2">
        <f>Бланк!Y10</f>
        <v>18</v>
      </c>
      <c r="G8" s="2" t="str">
        <f>Бланк!AD10</f>
        <v>SO71 Sherwood</v>
      </c>
      <c r="H8" s="2" t="str">
        <f>Бланк!AK10</f>
        <v>SO71 Sherwood</v>
      </c>
      <c r="I8" s="2" t="str">
        <f>Бланк!AL10</f>
        <v>SO71 Sherwood</v>
      </c>
      <c r="J8" s="2" t="str">
        <f>Бланк!AM10</f>
        <v>SO71 Sherwood</v>
      </c>
      <c r="K8" s="2" t="str">
        <f>Бланк!AN10</f>
        <v>SO71 Sherwood</v>
      </c>
      <c r="L8" s="2" t="str">
        <f>Бланк!AO10</f>
        <v>Paz 8 mm</v>
      </c>
    </row>
    <row r="9" spans="1:12" s="3" customFormat="1" x14ac:dyDescent="0.25">
      <c r="A9" s="1">
        <v>9</v>
      </c>
      <c r="B9" s="2">
        <f>Бланк!AA11</f>
        <v>309</v>
      </c>
      <c r="C9" s="2">
        <f>Бланк!AB11</f>
        <v>215</v>
      </c>
      <c r="D9" s="2">
        <f>Бланк!AC11</f>
        <v>1</v>
      </c>
      <c r="E9" s="2"/>
      <c r="F9" s="2">
        <f>Бланк!Y11</f>
        <v>8</v>
      </c>
      <c r="G9" s="2" t="str">
        <f>Бланк!AD11</f>
        <v>SO71 Sherwood</v>
      </c>
      <c r="H9" s="2">
        <f>Бланк!AK11</f>
        <v>0</v>
      </c>
      <c r="I9" s="2">
        <f>Бланк!AL11</f>
        <v>0</v>
      </c>
      <c r="J9" s="2">
        <f>Бланк!AM11</f>
        <v>0</v>
      </c>
      <c r="K9" s="2">
        <f>Бланк!AN11</f>
        <v>0</v>
      </c>
      <c r="L9" s="2">
        <f>Бланк!AO11</f>
        <v>0</v>
      </c>
    </row>
    <row r="10" spans="1:12" s="3" customFormat="1" x14ac:dyDescent="0.25">
      <c r="A10" s="1">
        <v>10</v>
      </c>
      <c r="B10" s="2">
        <f>Бланк!AA12</f>
        <v>0</v>
      </c>
      <c r="C10" s="2">
        <f>Бланк!AB12</f>
        <v>164</v>
      </c>
      <c r="D10" s="2">
        <f>Бланк!AC12</f>
        <v>0</v>
      </c>
      <c r="E10" s="2"/>
      <c r="F10" s="2">
        <f>Бланк!Y12</f>
        <v>18</v>
      </c>
      <c r="G10" s="2">
        <f>Бланк!AD12</f>
        <v>0</v>
      </c>
      <c r="H10" s="2">
        <f>Бланк!AK12</f>
        <v>0</v>
      </c>
      <c r="I10" s="2">
        <f>Бланк!AL12</f>
        <v>0</v>
      </c>
      <c r="J10" s="2">
        <f>Бланк!AM12</f>
        <v>0</v>
      </c>
      <c r="K10" s="2">
        <f>Бланк!AN12</f>
        <v>0</v>
      </c>
      <c r="L10" s="2">
        <f>Бланк!AO12</f>
        <v>0</v>
      </c>
    </row>
    <row r="11" spans="1:12" s="3" customFormat="1" x14ac:dyDescent="0.25">
      <c r="A11" s="1">
        <v>11</v>
      </c>
      <c r="B11" s="2">
        <f>Бланк!AA13</f>
        <v>0</v>
      </c>
      <c r="C11" s="2">
        <f>Бланк!AB13</f>
        <v>0</v>
      </c>
      <c r="D11" s="2">
        <f>Бланк!AC13</f>
        <v>0</v>
      </c>
      <c r="E11" s="2"/>
      <c r="F11" s="2">
        <f>Бланк!Y13</f>
        <v>18</v>
      </c>
      <c r="G11" s="2">
        <f>Бланк!AD13</f>
        <v>0</v>
      </c>
      <c r="H11" s="2">
        <f>Бланк!AK13</f>
        <v>0</v>
      </c>
      <c r="I11" s="2">
        <f>Бланк!AL13</f>
        <v>0</v>
      </c>
      <c r="J11" s="2">
        <f>Бланк!AM13</f>
        <v>0</v>
      </c>
      <c r="K11" s="2">
        <f>Бланк!AN13</f>
        <v>0</v>
      </c>
      <c r="L11" s="2">
        <f>Бланк!AO13</f>
        <v>0</v>
      </c>
    </row>
    <row r="12" spans="1:12" s="3" customFormat="1" x14ac:dyDescent="0.25">
      <c r="A12" s="1">
        <v>12</v>
      </c>
      <c r="B12" s="2">
        <f>Бланк!AA14</f>
        <v>0</v>
      </c>
      <c r="C12" s="2">
        <f>Бланк!AB14</f>
        <v>0</v>
      </c>
      <c r="D12" s="2">
        <f>Бланк!AC14</f>
        <v>0</v>
      </c>
      <c r="E12" s="2"/>
      <c r="F12" s="2">
        <f>Бланк!Y14</f>
        <v>0</v>
      </c>
      <c r="G12" s="2">
        <f>Бланк!AD14</f>
        <v>0</v>
      </c>
      <c r="H12" s="2">
        <f>Бланк!AK14</f>
        <v>0</v>
      </c>
      <c r="I12" s="2">
        <f>Бланк!AL14</f>
        <v>0</v>
      </c>
      <c r="J12" s="2">
        <f>Бланк!AM14</f>
        <v>0</v>
      </c>
      <c r="K12" s="2">
        <f>Бланк!AN14</f>
        <v>0</v>
      </c>
      <c r="L12" s="2">
        <f>Бланк!AO14</f>
        <v>0</v>
      </c>
    </row>
    <row r="13" spans="1:12" s="3" customFormat="1" x14ac:dyDescent="0.25">
      <c r="A13" s="1">
        <v>13</v>
      </c>
      <c r="B13" s="2">
        <f>Бланк!AA15</f>
        <v>0</v>
      </c>
      <c r="C13" s="2">
        <f>Бланк!AB15</f>
        <v>164</v>
      </c>
      <c r="D13" s="2">
        <f>Бланк!AC15</f>
        <v>0</v>
      </c>
      <c r="E13" s="2"/>
      <c r="F13" s="2">
        <f>Бланк!Y15</f>
        <v>18</v>
      </c>
      <c r="G13" s="2">
        <f>Бланк!AD15</f>
        <v>0</v>
      </c>
      <c r="H13" s="2">
        <f>Бланк!AK15</f>
        <v>0</v>
      </c>
      <c r="I13" s="2">
        <f>Бланк!AL15</f>
        <v>0</v>
      </c>
      <c r="J13" s="2">
        <f>Бланк!AM15</f>
        <v>0</v>
      </c>
      <c r="K13" s="2">
        <f>Бланк!AN15</f>
        <v>0</v>
      </c>
      <c r="L13" s="2">
        <f>Бланк!AO15</f>
        <v>0</v>
      </c>
    </row>
    <row r="14" spans="1:12" s="3" customFormat="1" x14ac:dyDescent="0.25">
      <c r="A14" s="1">
        <v>14</v>
      </c>
      <c r="B14" s="2">
        <f>Бланк!AA16</f>
        <v>0</v>
      </c>
      <c r="C14" s="2">
        <f>Бланк!AB16</f>
        <v>0</v>
      </c>
      <c r="D14" s="2">
        <f>Бланк!AC16</f>
        <v>0</v>
      </c>
      <c r="E14" s="2"/>
      <c r="F14" s="2">
        <f>Бланк!Y16</f>
        <v>18</v>
      </c>
      <c r="G14" s="2">
        <f>Бланк!AD16</f>
        <v>0</v>
      </c>
      <c r="H14" s="2">
        <f>Бланк!AK16</f>
        <v>0</v>
      </c>
      <c r="I14" s="2">
        <f>Бланк!AL16</f>
        <v>0</v>
      </c>
      <c r="J14" s="2">
        <f>Бланк!AM16</f>
        <v>0</v>
      </c>
      <c r="K14" s="2">
        <f>Бланк!AN16</f>
        <v>0</v>
      </c>
      <c r="L14" s="2">
        <f>Бланк!AO16</f>
        <v>0</v>
      </c>
    </row>
    <row r="15" spans="1:12" s="3" customFormat="1" x14ac:dyDescent="0.25">
      <c r="A15" s="1">
        <v>15</v>
      </c>
      <c r="B15" s="2">
        <f>Бланк!AA17</f>
        <v>0</v>
      </c>
      <c r="C15" s="2">
        <f>Бланк!AB17</f>
        <v>0</v>
      </c>
      <c r="D15" s="2">
        <f>Бланк!AC17</f>
        <v>0</v>
      </c>
      <c r="E15" s="2"/>
      <c r="F15" s="2">
        <f>Бланк!Y17</f>
        <v>0</v>
      </c>
      <c r="G15" s="2">
        <f>Бланк!AD17</f>
        <v>0</v>
      </c>
      <c r="H15" s="2">
        <f>Бланк!AK17</f>
        <v>0</v>
      </c>
      <c r="I15" s="2">
        <f>Бланк!AL17</f>
        <v>0</v>
      </c>
      <c r="J15" s="2">
        <f>Бланк!AM17</f>
        <v>0</v>
      </c>
      <c r="K15" s="2">
        <f>Бланк!AN17</f>
        <v>0</v>
      </c>
      <c r="L15" s="2">
        <f>Бланк!AO17</f>
        <v>0</v>
      </c>
    </row>
    <row r="16" spans="1:12" s="3" customFormat="1" x14ac:dyDescent="0.25">
      <c r="A16" s="1">
        <v>16</v>
      </c>
      <c r="B16" s="2">
        <f>Бланк!AA18</f>
        <v>0</v>
      </c>
      <c r="C16" s="2">
        <f>Бланк!AB18</f>
        <v>164</v>
      </c>
      <c r="D16" s="2">
        <f>Бланк!AC18</f>
        <v>0</v>
      </c>
      <c r="E16" s="2"/>
      <c r="F16" s="2">
        <f>Бланк!Y18</f>
        <v>18</v>
      </c>
      <c r="G16" s="2">
        <f>Бланк!AD18</f>
        <v>0</v>
      </c>
      <c r="H16" s="2">
        <f>Бланк!AK18</f>
        <v>0</v>
      </c>
      <c r="I16" s="2">
        <f>Бланк!AL18</f>
        <v>0</v>
      </c>
      <c r="J16" s="2">
        <f>Бланк!AM18</f>
        <v>0</v>
      </c>
      <c r="K16" s="2">
        <f>Бланк!AN18</f>
        <v>0</v>
      </c>
      <c r="L16" s="2">
        <f>Бланк!AO18</f>
        <v>0</v>
      </c>
    </row>
    <row r="17" spans="1:12" s="3" customFormat="1" x14ac:dyDescent="0.25">
      <c r="A17" s="1">
        <v>17</v>
      </c>
      <c r="B17" s="2">
        <f>Бланк!AA19</f>
        <v>0</v>
      </c>
      <c r="C17" s="2">
        <f>Бланк!AB19</f>
        <v>0</v>
      </c>
      <c r="D17" s="2">
        <f>Бланк!AC19</f>
        <v>0</v>
      </c>
      <c r="E17" s="2"/>
      <c r="F17" s="2">
        <f>Бланк!Y19</f>
        <v>18</v>
      </c>
      <c r="G17" s="2">
        <f>Бланк!AD19</f>
        <v>0</v>
      </c>
      <c r="H17" s="2">
        <f>Бланк!AK19</f>
        <v>0</v>
      </c>
      <c r="I17" s="2">
        <f>Бланк!AL19</f>
        <v>0</v>
      </c>
      <c r="J17" s="2">
        <f>Бланк!AM19</f>
        <v>0</v>
      </c>
      <c r="K17" s="2">
        <f>Бланк!AN19</f>
        <v>0</v>
      </c>
      <c r="L17" s="2">
        <f>Бланк!AO19</f>
        <v>0</v>
      </c>
    </row>
    <row r="18" spans="1:12" s="3" customFormat="1" x14ac:dyDescent="0.25">
      <c r="A18" s="1">
        <v>18</v>
      </c>
      <c r="B18" s="2">
        <f>Бланк!AA20</f>
        <v>0</v>
      </c>
      <c r="C18" s="2">
        <f>Бланк!AB20</f>
        <v>0</v>
      </c>
      <c r="D18" s="2">
        <f>Бланк!AC20</f>
        <v>0</v>
      </c>
      <c r="E18" s="2"/>
      <c r="F18" s="2">
        <f>Бланк!Y20</f>
        <v>0</v>
      </c>
      <c r="G18" s="2">
        <f>Бланк!AD20</f>
        <v>0</v>
      </c>
      <c r="H18" s="2">
        <f>Бланк!AK20</f>
        <v>0</v>
      </c>
      <c r="I18" s="2">
        <f>Бланк!AL20</f>
        <v>0</v>
      </c>
      <c r="J18" s="2">
        <f>Бланк!AM20</f>
        <v>0</v>
      </c>
      <c r="K18" s="2">
        <f>Бланк!AN20</f>
        <v>0</v>
      </c>
      <c r="L18" s="2">
        <f>Бланк!AO20</f>
        <v>0</v>
      </c>
    </row>
    <row r="19" spans="1:12" s="3" customFormat="1" x14ac:dyDescent="0.25">
      <c r="A19" s="1">
        <v>19</v>
      </c>
      <c r="B19" s="2">
        <f>Бланк!AA21</f>
        <v>0</v>
      </c>
      <c r="C19" s="2">
        <f>Бланк!AB21</f>
        <v>164</v>
      </c>
      <c r="D19" s="2">
        <f>Бланк!AC21</f>
        <v>0</v>
      </c>
      <c r="E19" s="2"/>
      <c r="F19" s="2">
        <f>Бланк!Y21</f>
        <v>18</v>
      </c>
      <c r="G19" s="2">
        <f>Бланк!AD21</f>
        <v>0</v>
      </c>
      <c r="H19" s="2">
        <f>Бланк!AK21</f>
        <v>0</v>
      </c>
      <c r="I19" s="2">
        <f>Бланк!AL21</f>
        <v>0</v>
      </c>
      <c r="J19" s="2">
        <f>Бланк!AM21</f>
        <v>0</v>
      </c>
      <c r="K19" s="2">
        <f>Бланк!AN21</f>
        <v>0</v>
      </c>
      <c r="L19" s="2">
        <f>Бланк!AO21</f>
        <v>0</v>
      </c>
    </row>
    <row r="20" spans="1:12" s="3" customFormat="1" x14ac:dyDescent="0.25">
      <c r="A20" s="1">
        <v>20</v>
      </c>
      <c r="B20" s="2">
        <f>Бланк!AA22</f>
        <v>0</v>
      </c>
      <c r="C20" s="2">
        <f>Бланк!AB22</f>
        <v>0</v>
      </c>
      <c r="D20" s="2">
        <f>Бланк!AC22</f>
        <v>0</v>
      </c>
      <c r="E20" s="2"/>
      <c r="F20" s="2">
        <f>Бланк!Y22</f>
        <v>18</v>
      </c>
      <c r="G20" s="2">
        <f>Бланк!AD22</f>
        <v>0</v>
      </c>
      <c r="H20" s="2">
        <f>Бланк!AK22</f>
        <v>0</v>
      </c>
      <c r="I20" s="2">
        <f>Бланк!AL22</f>
        <v>0</v>
      </c>
      <c r="J20" s="2">
        <f>Бланк!AM22</f>
        <v>0</v>
      </c>
      <c r="K20" s="2">
        <f>Бланк!AN22</f>
        <v>0</v>
      </c>
      <c r="L20" s="2">
        <f>Бланк!AO22</f>
        <v>0</v>
      </c>
    </row>
    <row r="21" spans="1:12" s="3" customFormat="1" x14ac:dyDescent="0.25">
      <c r="A21" s="1">
        <v>21</v>
      </c>
      <c r="B21" s="2">
        <f>Бланк!AA23</f>
        <v>0</v>
      </c>
      <c r="C21" s="2">
        <f>Бланк!AB23</f>
        <v>0</v>
      </c>
      <c r="D21" s="2">
        <f>Бланк!AC23</f>
        <v>0</v>
      </c>
      <c r="E21" s="2"/>
      <c r="F21" s="2">
        <f>Бланк!Y23</f>
        <v>0</v>
      </c>
      <c r="G21" s="2">
        <f>Бланк!AD23</f>
        <v>0</v>
      </c>
      <c r="H21" s="2">
        <f>Бланк!AK23</f>
        <v>0</v>
      </c>
      <c r="I21" s="2">
        <f>Бланк!AL23</f>
        <v>0</v>
      </c>
      <c r="J21" s="2">
        <f>Бланк!AM23</f>
        <v>0</v>
      </c>
      <c r="K21" s="2">
        <f>Бланк!AN23</f>
        <v>0</v>
      </c>
      <c r="L21" s="2">
        <f>Бланк!AO23</f>
        <v>0</v>
      </c>
    </row>
    <row r="22" spans="1:12" s="3" customFormat="1" x14ac:dyDescent="0.25">
      <c r="A22" s="1">
        <v>22</v>
      </c>
      <c r="B22" s="2">
        <f>Бланк!AA24</f>
        <v>0</v>
      </c>
      <c r="C22" s="2">
        <f>Бланк!AB24</f>
        <v>164</v>
      </c>
      <c r="D22" s="2">
        <f>Бланк!AC24</f>
        <v>0</v>
      </c>
      <c r="E22" s="2"/>
      <c r="F22" s="2">
        <f>Бланк!Y24</f>
        <v>18</v>
      </c>
      <c r="G22" s="2">
        <f>Бланк!AD24</f>
        <v>0</v>
      </c>
      <c r="H22" s="2">
        <f>Бланк!AK24</f>
        <v>0</v>
      </c>
      <c r="I22" s="2">
        <f>Бланк!AL24</f>
        <v>0</v>
      </c>
      <c r="J22" s="2">
        <f>Бланк!AM24</f>
        <v>0</v>
      </c>
      <c r="K22" s="2">
        <f>Бланк!AN24</f>
        <v>0</v>
      </c>
      <c r="L22" s="2">
        <f>Бланк!AO24</f>
        <v>0</v>
      </c>
    </row>
    <row r="23" spans="1:12" s="3" customFormat="1" x14ac:dyDescent="0.25">
      <c r="A23" s="1">
        <v>23</v>
      </c>
      <c r="B23" s="2">
        <f>Бланк!AA25</f>
        <v>0</v>
      </c>
      <c r="C23" s="2">
        <f>Бланк!AB25</f>
        <v>0</v>
      </c>
      <c r="D23" s="2">
        <f>Бланк!AC25</f>
        <v>0</v>
      </c>
      <c r="E23" s="2"/>
      <c r="F23" s="2">
        <f>Бланк!Y25</f>
        <v>18</v>
      </c>
      <c r="G23" s="2">
        <f>Бланк!AD25</f>
        <v>0</v>
      </c>
      <c r="H23" s="2">
        <f>Бланк!AK25</f>
        <v>0</v>
      </c>
      <c r="I23" s="2">
        <f>Бланк!AL25</f>
        <v>0</v>
      </c>
      <c r="J23" s="2">
        <f>Бланк!AM25</f>
        <v>0</v>
      </c>
      <c r="K23" s="2">
        <f>Бланк!AN25</f>
        <v>0</v>
      </c>
      <c r="L23" s="2">
        <f>Бланк!AO25</f>
        <v>0</v>
      </c>
    </row>
    <row r="24" spans="1:12" s="3" customFormat="1" x14ac:dyDescent="0.25">
      <c r="A24" s="1">
        <v>24</v>
      </c>
      <c r="B24" s="2">
        <f>Бланк!AA26</f>
        <v>0</v>
      </c>
      <c r="C24" s="2">
        <f>Бланк!AB26</f>
        <v>0</v>
      </c>
      <c r="D24" s="2">
        <f>Бланк!AC26</f>
        <v>0</v>
      </c>
      <c r="E24" s="2"/>
      <c r="F24" s="2">
        <f>Бланк!Y26</f>
        <v>0</v>
      </c>
      <c r="G24" s="2">
        <f>Бланк!AD26</f>
        <v>0</v>
      </c>
      <c r="H24" s="2">
        <f>Бланк!AK26</f>
        <v>0</v>
      </c>
      <c r="I24" s="2">
        <f>Бланк!AL26</f>
        <v>0</v>
      </c>
      <c r="J24" s="2">
        <f>Бланк!AM26</f>
        <v>0</v>
      </c>
      <c r="K24" s="2">
        <f>Бланк!AN26</f>
        <v>0</v>
      </c>
      <c r="L24" s="2">
        <f>Бланк!AO26</f>
        <v>0</v>
      </c>
    </row>
    <row r="25" spans="1:12" s="3" customFormat="1" x14ac:dyDescent="0.25">
      <c r="A25" s="1">
        <v>25</v>
      </c>
      <c r="B25" s="2">
        <f>Бланк!AA27</f>
        <v>0</v>
      </c>
      <c r="C25" s="2">
        <f>Бланк!AB27</f>
        <v>164</v>
      </c>
      <c r="D25" s="2">
        <f>Бланк!AC27</f>
        <v>0</v>
      </c>
      <c r="E25" s="2"/>
      <c r="F25" s="2">
        <f>Бланк!Y27</f>
        <v>18</v>
      </c>
      <c r="G25" s="2">
        <f>Бланк!AD27</f>
        <v>0</v>
      </c>
      <c r="H25" s="2">
        <f>Бланк!AK27</f>
        <v>0</v>
      </c>
      <c r="I25" s="2">
        <f>Бланк!AL27</f>
        <v>0</v>
      </c>
      <c r="J25" s="2">
        <f>Бланк!AM27</f>
        <v>0</v>
      </c>
      <c r="K25" s="2">
        <f>Бланк!AN27</f>
        <v>0</v>
      </c>
      <c r="L25" s="2">
        <f>Бланк!AO27</f>
        <v>0</v>
      </c>
    </row>
    <row r="26" spans="1:12" x14ac:dyDescent="0.25">
      <c r="A26" s="1">
        <v>26</v>
      </c>
      <c r="B26" s="2">
        <f>Бланк!AA28</f>
        <v>0</v>
      </c>
      <c r="C26" s="2">
        <f>Бланк!AB28</f>
        <v>0</v>
      </c>
      <c r="D26" s="2">
        <f>Бланк!AC28</f>
        <v>0</v>
      </c>
      <c r="F26" s="2">
        <f>Бланк!Y28</f>
        <v>18</v>
      </c>
      <c r="G26" s="2">
        <f>Бланк!AD28</f>
        <v>0</v>
      </c>
      <c r="H26" s="2">
        <f>Бланк!AK28</f>
        <v>0</v>
      </c>
      <c r="I26" s="2">
        <f>Бланк!AL28</f>
        <v>0</v>
      </c>
      <c r="J26" s="2">
        <f>Бланк!AM28</f>
        <v>0</v>
      </c>
      <c r="K26" s="2">
        <f>Бланк!AN28</f>
        <v>0</v>
      </c>
      <c r="L26" s="2">
        <f>Бланк!AO28</f>
        <v>0</v>
      </c>
    </row>
    <row r="27" spans="1:12" x14ac:dyDescent="0.25">
      <c r="A27" s="1">
        <v>27</v>
      </c>
      <c r="B27" s="2">
        <f>Бланк!AA29</f>
        <v>0</v>
      </c>
      <c r="C27" s="2">
        <f>Бланк!AB29</f>
        <v>0</v>
      </c>
      <c r="D27" s="2">
        <f>Бланк!AC29</f>
        <v>0</v>
      </c>
      <c r="F27" s="2">
        <f>Бланк!Y29</f>
        <v>0</v>
      </c>
      <c r="G27" s="2">
        <f>Бланк!AD29</f>
        <v>0</v>
      </c>
      <c r="H27" s="2">
        <f>Бланк!AK29</f>
        <v>0</v>
      </c>
      <c r="I27" s="2">
        <f>Бланк!AL29</f>
        <v>0</v>
      </c>
      <c r="J27" s="2">
        <f>Бланк!AM29</f>
        <v>0</v>
      </c>
      <c r="K27" s="2">
        <f>Бланк!AN29</f>
        <v>0</v>
      </c>
      <c r="L27" s="2">
        <f>Бланк!AO29</f>
        <v>0</v>
      </c>
    </row>
    <row r="28" spans="1:12" x14ac:dyDescent="0.25">
      <c r="A28" s="1">
        <v>28</v>
      </c>
      <c r="B28" s="2">
        <f>Бланк!AA30</f>
        <v>0</v>
      </c>
      <c r="C28" s="2">
        <f>Бланк!AB30</f>
        <v>164</v>
      </c>
      <c r="D28" s="2">
        <f>Бланк!AC30</f>
        <v>0</v>
      </c>
      <c r="F28" s="2">
        <f>Бланк!Y30</f>
        <v>18</v>
      </c>
      <c r="G28" s="2">
        <f>Бланк!AD30</f>
        <v>0</v>
      </c>
      <c r="H28" s="2">
        <f>Бланк!AK30</f>
        <v>0</v>
      </c>
      <c r="I28" s="2">
        <f>Бланк!AL30</f>
        <v>0</v>
      </c>
      <c r="J28" s="2">
        <f>Бланк!AM30</f>
        <v>0</v>
      </c>
      <c r="K28" s="2">
        <f>Бланк!AN30</f>
        <v>0</v>
      </c>
      <c r="L28" s="2">
        <f>Бланк!AO30</f>
        <v>0</v>
      </c>
    </row>
    <row r="29" spans="1:12" x14ac:dyDescent="0.25">
      <c r="A29" s="1">
        <v>29</v>
      </c>
      <c r="B29" s="2">
        <f>Бланк!AA31</f>
        <v>0</v>
      </c>
      <c r="C29" s="2">
        <f>Бланк!AB31</f>
        <v>0</v>
      </c>
      <c r="D29" s="2">
        <f>Бланк!AC31</f>
        <v>0</v>
      </c>
      <c r="F29" s="2">
        <f>Бланк!Y31</f>
        <v>18</v>
      </c>
      <c r="G29" s="2">
        <f>Бланк!AD31</f>
        <v>0</v>
      </c>
      <c r="H29" s="2">
        <f>Бланк!AK31</f>
        <v>0</v>
      </c>
      <c r="I29" s="2">
        <f>Бланк!AL31</f>
        <v>0</v>
      </c>
      <c r="J29" s="2">
        <f>Бланк!AM31</f>
        <v>0</v>
      </c>
      <c r="K29" s="2">
        <f>Бланк!AN31</f>
        <v>0</v>
      </c>
      <c r="L29" s="2">
        <f>Бланк!AO31</f>
        <v>0</v>
      </c>
    </row>
    <row r="30" spans="1:12" x14ac:dyDescent="0.25">
      <c r="A30" s="1">
        <v>30</v>
      </c>
      <c r="B30" s="2">
        <f>Бланк!AA32</f>
        <v>0</v>
      </c>
      <c r="C30" s="2">
        <f>Бланк!AB32</f>
        <v>0</v>
      </c>
      <c r="D30" s="2">
        <f>Бланк!AC32</f>
        <v>0</v>
      </c>
      <c r="F30" s="2">
        <f>Бланк!Y32</f>
        <v>0</v>
      </c>
      <c r="G30" s="2">
        <f>Бланк!AD32</f>
        <v>0</v>
      </c>
      <c r="H30" s="2">
        <f>Бланк!AK32</f>
        <v>0</v>
      </c>
      <c r="I30" s="2">
        <f>Бланк!AL32</f>
        <v>0</v>
      </c>
      <c r="J30" s="2">
        <f>Бланк!AM32</f>
        <v>0</v>
      </c>
      <c r="K30" s="2">
        <f>Бланк!AN32</f>
        <v>0</v>
      </c>
      <c r="L30" s="2">
        <f>Бланк!AO32</f>
        <v>0</v>
      </c>
    </row>
    <row r="31" spans="1:12" x14ac:dyDescent="0.25">
      <c r="A31" s="1">
        <v>31</v>
      </c>
      <c r="B31" s="2">
        <f>Бланк!AA33</f>
        <v>0</v>
      </c>
      <c r="C31" s="2">
        <f>Бланк!AB33</f>
        <v>164</v>
      </c>
      <c r="D31" s="2">
        <f>Бланк!AC33</f>
        <v>0</v>
      </c>
      <c r="F31" s="2">
        <f>Бланк!Y33</f>
        <v>18</v>
      </c>
      <c r="G31" s="2">
        <f>Бланк!AD33</f>
        <v>0</v>
      </c>
      <c r="H31" s="2">
        <f>Бланк!AK33</f>
        <v>0</v>
      </c>
      <c r="I31" s="2">
        <f>Бланк!AL33</f>
        <v>0</v>
      </c>
      <c r="J31" s="2">
        <f>Бланк!AM33</f>
        <v>0</v>
      </c>
      <c r="K31" s="2">
        <f>Бланк!AN33</f>
        <v>0</v>
      </c>
      <c r="L31" s="2">
        <f>Бланк!AO33</f>
        <v>0</v>
      </c>
    </row>
    <row r="32" spans="1:12" x14ac:dyDescent="0.25">
      <c r="A32" s="1">
        <v>32</v>
      </c>
      <c r="B32" s="2">
        <f>Бланк!AA34</f>
        <v>0</v>
      </c>
      <c r="C32" s="2">
        <f>Бланк!AB34</f>
        <v>0</v>
      </c>
      <c r="D32" s="2">
        <f>Бланк!AC34</f>
        <v>0</v>
      </c>
      <c r="F32" s="2">
        <f>Бланк!Y34</f>
        <v>18</v>
      </c>
      <c r="G32" s="2">
        <f>Бланк!AD34</f>
        <v>0</v>
      </c>
      <c r="H32" s="2">
        <f>Бланк!AK34</f>
        <v>0</v>
      </c>
      <c r="I32" s="2">
        <f>Бланк!AL34</f>
        <v>0</v>
      </c>
      <c r="J32" s="2">
        <f>Бланк!AM34</f>
        <v>0</v>
      </c>
      <c r="K32" s="2">
        <f>Бланк!AN34</f>
        <v>0</v>
      </c>
      <c r="L32" s="2">
        <f>Бланк!AO34</f>
        <v>0</v>
      </c>
    </row>
    <row r="33" spans="1:12" x14ac:dyDescent="0.25">
      <c r="A33" s="1">
        <v>33</v>
      </c>
      <c r="B33" s="2">
        <f>Бланк!AA35</f>
        <v>0</v>
      </c>
      <c r="C33" s="2">
        <f>Бланк!AB35</f>
        <v>0</v>
      </c>
      <c r="D33" s="2">
        <f>Бланк!AC35</f>
        <v>0</v>
      </c>
      <c r="F33" s="2">
        <f>Бланк!Y35</f>
        <v>0</v>
      </c>
      <c r="G33" s="2">
        <f>Бланк!AD35</f>
        <v>0</v>
      </c>
      <c r="H33" s="2">
        <f>Бланк!AK35</f>
        <v>0</v>
      </c>
      <c r="I33" s="2">
        <f>Бланк!AL35</f>
        <v>0</v>
      </c>
      <c r="J33" s="2">
        <f>Бланк!AM35</f>
        <v>0</v>
      </c>
      <c r="K33" s="2">
        <f>Бланк!AN35</f>
        <v>0</v>
      </c>
      <c r="L33" s="2">
        <f>Бланк!AO35</f>
        <v>0</v>
      </c>
    </row>
    <row r="34" spans="1:12" x14ac:dyDescent="0.25">
      <c r="A34" s="1">
        <v>34</v>
      </c>
      <c r="B34" s="2">
        <f>Бланк!AA36</f>
        <v>0</v>
      </c>
      <c r="C34" s="2">
        <f>Бланк!AB36</f>
        <v>164</v>
      </c>
      <c r="D34" s="2">
        <f>Бланк!AC36</f>
        <v>0</v>
      </c>
      <c r="F34" s="2">
        <f>Бланк!Y36</f>
        <v>18</v>
      </c>
      <c r="G34" s="2">
        <f>Бланк!AD36</f>
        <v>0</v>
      </c>
      <c r="H34" s="2">
        <f>Бланк!AK36</f>
        <v>0</v>
      </c>
      <c r="I34" s="2">
        <f>Бланк!AL36</f>
        <v>0</v>
      </c>
      <c r="J34" s="2">
        <f>Бланк!AM36</f>
        <v>0</v>
      </c>
      <c r="K34" s="2">
        <f>Бланк!AN36</f>
        <v>0</v>
      </c>
      <c r="L34" s="2">
        <f>Бланк!AO36</f>
        <v>0</v>
      </c>
    </row>
    <row r="35" spans="1:12" x14ac:dyDescent="0.25">
      <c r="A35" s="1">
        <v>35</v>
      </c>
      <c r="B35" s="2">
        <f>Бланк!AA37</f>
        <v>0</v>
      </c>
      <c r="C35" s="2">
        <f>Бланк!AB37</f>
        <v>0</v>
      </c>
      <c r="D35" s="2">
        <f>Бланк!AC37</f>
        <v>0</v>
      </c>
      <c r="F35" s="2">
        <f>Бланк!Y37</f>
        <v>18</v>
      </c>
      <c r="G35" s="2">
        <f>Бланк!AD37</f>
        <v>0</v>
      </c>
      <c r="H35" s="2">
        <f>Бланк!AK37</f>
        <v>0</v>
      </c>
      <c r="I35" s="2">
        <f>Бланк!AL37</f>
        <v>0</v>
      </c>
      <c r="J35" s="2">
        <f>Бланк!AM37</f>
        <v>0</v>
      </c>
      <c r="K35" s="2">
        <f>Бланк!AN37</f>
        <v>0</v>
      </c>
      <c r="L35" s="2">
        <f>Бланк!AO37</f>
        <v>0</v>
      </c>
    </row>
    <row r="36" spans="1:12" x14ac:dyDescent="0.25">
      <c r="A36" s="1">
        <v>36</v>
      </c>
      <c r="B36" s="2">
        <f>Бланк!AA38</f>
        <v>0</v>
      </c>
      <c r="C36" s="2">
        <f>Бланк!AB38</f>
        <v>0</v>
      </c>
      <c r="D36" s="2">
        <f>Бланк!AC38</f>
        <v>0</v>
      </c>
      <c r="F36" s="2">
        <f>Бланк!Y38</f>
        <v>0</v>
      </c>
      <c r="G36" s="2">
        <f>Бланк!AD38</f>
        <v>0</v>
      </c>
      <c r="H36" s="2">
        <f>Бланк!AK38</f>
        <v>0</v>
      </c>
      <c r="I36" s="2">
        <f>Бланк!AL38</f>
        <v>0</v>
      </c>
      <c r="J36" s="2">
        <f>Бланк!AM38</f>
        <v>0</v>
      </c>
      <c r="K36" s="2">
        <f>Бланк!AN38</f>
        <v>0</v>
      </c>
      <c r="L36" s="2">
        <f>Бланк!AO38</f>
        <v>0</v>
      </c>
    </row>
    <row r="37" spans="1:12" x14ac:dyDescent="0.25">
      <c r="A37" s="1">
        <v>37</v>
      </c>
      <c r="B37" s="2">
        <f>Бланк!AA39</f>
        <v>0</v>
      </c>
      <c r="C37" s="2">
        <f>Бланк!AB39</f>
        <v>164</v>
      </c>
      <c r="D37" s="2">
        <f>Бланк!AC39</f>
        <v>0</v>
      </c>
      <c r="F37" s="2">
        <f>Бланк!Y39</f>
        <v>18</v>
      </c>
      <c r="G37" s="2">
        <f>Бланк!AD39</f>
        <v>0</v>
      </c>
      <c r="H37" s="2">
        <f>Бланк!AK39</f>
        <v>0</v>
      </c>
      <c r="I37" s="2">
        <f>Бланк!AL39</f>
        <v>0</v>
      </c>
      <c r="J37" s="2">
        <f>Бланк!AM39</f>
        <v>0</v>
      </c>
      <c r="K37" s="2">
        <f>Бланк!AN39</f>
        <v>0</v>
      </c>
      <c r="L37" s="2">
        <f>Бланк!AO39</f>
        <v>0</v>
      </c>
    </row>
    <row r="38" spans="1:12" x14ac:dyDescent="0.25">
      <c r="A38" s="1">
        <v>38</v>
      </c>
      <c r="B38" s="2">
        <f>Бланк!AA40</f>
        <v>0</v>
      </c>
      <c r="C38" s="2">
        <f>Бланк!AB40</f>
        <v>0</v>
      </c>
      <c r="D38" s="2">
        <f>Бланк!AC40</f>
        <v>0</v>
      </c>
      <c r="F38" s="2">
        <f>Бланк!Y40</f>
        <v>18</v>
      </c>
      <c r="G38" s="2">
        <f>Бланк!AD40</f>
        <v>0</v>
      </c>
      <c r="H38" s="2">
        <f>Бланк!AK40</f>
        <v>0</v>
      </c>
      <c r="I38" s="2">
        <f>Бланк!AL40</f>
        <v>0</v>
      </c>
      <c r="J38" s="2">
        <f>Бланк!AM40</f>
        <v>0</v>
      </c>
      <c r="K38" s="2">
        <f>Бланк!AN40</f>
        <v>0</v>
      </c>
      <c r="L38" s="2">
        <f>Бланк!AO40</f>
        <v>0</v>
      </c>
    </row>
    <row r="39" spans="1:12" x14ac:dyDescent="0.25">
      <c r="A39" s="1">
        <v>39</v>
      </c>
      <c r="B39" s="2">
        <f>Бланк!AA41</f>
        <v>0</v>
      </c>
      <c r="C39" s="2">
        <f>Бланк!AB41</f>
        <v>0</v>
      </c>
      <c r="D39" s="2">
        <f>Бланк!AC41</f>
        <v>0</v>
      </c>
      <c r="F39" s="2">
        <f>Бланк!Y41</f>
        <v>0</v>
      </c>
      <c r="G39" s="2">
        <f>Бланк!AD41</f>
        <v>0</v>
      </c>
      <c r="H39" s="2">
        <f>Бланк!AK41</f>
        <v>0</v>
      </c>
      <c r="I39" s="2">
        <f>Бланк!AL41</f>
        <v>0</v>
      </c>
      <c r="J39" s="2">
        <f>Бланк!AM41</f>
        <v>0</v>
      </c>
      <c r="K39" s="2">
        <f>Бланк!AN41</f>
        <v>0</v>
      </c>
      <c r="L39" s="2">
        <f>Бланк!AO41</f>
        <v>0</v>
      </c>
    </row>
    <row r="40" spans="1:12" x14ac:dyDescent="0.25">
      <c r="A40" s="1">
        <v>40</v>
      </c>
      <c r="B40" s="2">
        <f>Бланк!AA42</f>
        <v>0</v>
      </c>
      <c r="C40" s="2">
        <f>Бланк!AB42</f>
        <v>164</v>
      </c>
      <c r="D40" s="2">
        <f>Бланк!AC42</f>
        <v>0</v>
      </c>
      <c r="F40" s="2">
        <f>Бланк!Y42</f>
        <v>18</v>
      </c>
      <c r="G40" s="2">
        <f>Бланк!AD42</f>
        <v>0</v>
      </c>
      <c r="H40" s="2">
        <f>Бланк!AK42</f>
        <v>0</v>
      </c>
      <c r="I40" s="2">
        <f>Бланк!AL42</f>
        <v>0</v>
      </c>
      <c r="J40" s="2">
        <f>Бланк!AM42</f>
        <v>0</v>
      </c>
      <c r="K40" s="2">
        <f>Бланк!AN42</f>
        <v>0</v>
      </c>
      <c r="L40" s="2">
        <f>Бланк!AO42</f>
        <v>0</v>
      </c>
    </row>
    <row r="41" spans="1:12" x14ac:dyDescent="0.25">
      <c r="A41" s="1">
        <v>41</v>
      </c>
      <c r="B41" s="2">
        <f>Бланк!AA43</f>
        <v>0</v>
      </c>
      <c r="C41" s="2">
        <f>Бланк!AB43</f>
        <v>0</v>
      </c>
      <c r="D41" s="2">
        <f>Бланк!AC43</f>
        <v>0</v>
      </c>
      <c r="F41" s="2">
        <f>Бланк!Y43</f>
        <v>18</v>
      </c>
      <c r="G41" s="2">
        <f>Бланк!AD43</f>
        <v>0</v>
      </c>
      <c r="H41" s="2">
        <f>Бланк!AK43</f>
        <v>0</v>
      </c>
      <c r="I41" s="2">
        <f>Бланк!AL43</f>
        <v>0</v>
      </c>
      <c r="J41" s="2">
        <f>Бланк!AM43</f>
        <v>0</v>
      </c>
      <c r="K41" s="2">
        <f>Бланк!AN43</f>
        <v>0</v>
      </c>
      <c r="L41" s="2">
        <f>Бланк!AO43</f>
        <v>0</v>
      </c>
    </row>
    <row r="42" spans="1:12" x14ac:dyDescent="0.25">
      <c r="A42" s="1">
        <v>42</v>
      </c>
      <c r="B42" s="2">
        <f>Бланк!AA44</f>
        <v>0</v>
      </c>
      <c r="C42" s="2">
        <f>Бланк!AB44</f>
        <v>0</v>
      </c>
      <c r="D42" s="2">
        <f>Бланк!AC44</f>
        <v>0</v>
      </c>
      <c r="F42" s="2">
        <f>Бланк!Y44</f>
        <v>0</v>
      </c>
      <c r="G42" s="2">
        <f>Бланк!AD44</f>
        <v>0</v>
      </c>
      <c r="H42" s="2">
        <f>Бланк!AK44</f>
        <v>0</v>
      </c>
      <c r="I42" s="2">
        <f>Бланк!AL44</f>
        <v>0</v>
      </c>
      <c r="J42" s="2">
        <f>Бланк!AM44</f>
        <v>0</v>
      </c>
      <c r="K42" s="2">
        <f>Бланк!AN44</f>
        <v>0</v>
      </c>
      <c r="L42" s="2">
        <f>Бланк!AO44</f>
        <v>0</v>
      </c>
    </row>
    <row r="43" spans="1:12" x14ac:dyDescent="0.25">
      <c r="A43" s="1">
        <v>43</v>
      </c>
      <c r="B43" s="2">
        <f>Бланк!AA45</f>
        <v>0</v>
      </c>
      <c r="C43" s="2">
        <f>Бланк!AB45</f>
        <v>164</v>
      </c>
      <c r="D43" s="2">
        <f>Бланк!AC45</f>
        <v>0</v>
      </c>
      <c r="F43" s="2">
        <f>Бланк!Y45</f>
        <v>18</v>
      </c>
      <c r="G43" s="2">
        <f>Бланк!AD45</f>
        <v>0</v>
      </c>
      <c r="H43" s="2">
        <f>Бланк!AK45</f>
        <v>0</v>
      </c>
      <c r="I43" s="2">
        <f>Бланк!AL45</f>
        <v>0</v>
      </c>
      <c r="J43" s="2">
        <f>Бланк!AM45</f>
        <v>0</v>
      </c>
      <c r="K43" s="2">
        <f>Бланк!AN45</f>
        <v>0</v>
      </c>
      <c r="L43" s="2">
        <f>Бланк!AO45</f>
        <v>0</v>
      </c>
    </row>
    <row r="44" spans="1:12" x14ac:dyDescent="0.25">
      <c r="A44" s="1">
        <v>44</v>
      </c>
      <c r="B44" s="2">
        <f>Бланк!AA46</f>
        <v>0</v>
      </c>
      <c r="C44" s="2">
        <f>Бланк!AB46</f>
        <v>0</v>
      </c>
      <c r="D44" s="2">
        <f>Бланк!AC46</f>
        <v>0</v>
      </c>
      <c r="F44" s="2">
        <f>Бланк!Y46</f>
        <v>18</v>
      </c>
      <c r="G44" s="2">
        <f>Бланк!AD46</f>
        <v>0</v>
      </c>
      <c r="H44" s="2">
        <f>Бланк!AK46</f>
        <v>0</v>
      </c>
      <c r="I44" s="2">
        <f>Бланк!AL46</f>
        <v>0</v>
      </c>
      <c r="J44" s="2">
        <f>Бланк!AM46</f>
        <v>0</v>
      </c>
      <c r="K44" s="2">
        <f>Бланк!AN46</f>
        <v>0</v>
      </c>
      <c r="L44" s="2">
        <f>Бланк!AO46</f>
        <v>0</v>
      </c>
    </row>
    <row r="45" spans="1:12" x14ac:dyDescent="0.25">
      <c r="A45" s="1">
        <v>45</v>
      </c>
      <c r="B45" s="2">
        <f>Бланк!AA47</f>
        <v>0</v>
      </c>
      <c r="C45" s="2">
        <f>Бланк!AB47</f>
        <v>0</v>
      </c>
      <c r="D45" s="2">
        <f>Бланк!AC47</f>
        <v>0</v>
      </c>
      <c r="F45" s="2">
        <f>Бланк!Y47</f>
        <v>0</v>
      </c>
      <c r="G45" s="2">
        <f>Бланк!AD47</f>
        <v>0</v>
      </c>
      <c r="H45" s="2">
        <f>Бланк!AK47</f>
        <v>0</v>
      </c>
      <c r="I45" s="2">
        <f>Бланк!AL47</f>
        <v>0</v>
      </c>
      <c r="J45" s="2">
        <f>Бланк!AM47</f>
        <v>0</v>
      </c>
      <c r="K45" s="2">
        <f>Бланк!AN47</f>
        <v>0</v>
      </c>
      <c r="L45" s="2">
        <f>Бланк!AO47</f>
        <v>0</v>
      </c>
    </row>
    <row r="46" spans="1:12" x14ac:dyDescent="0.25">
      <c r="A46" s="1">
        <v>46</v>
      </c>
      <c r="B46" s="2">
        <f>Бланк!AA48</f>
        <v>0</v>
      </c>
      <c r="C46" s="2">
        <f>Бланк!AB48</f>
        <v>164</v>
      </c>
      <c r="D46" s="2">
        <f>Бланк!AC48</f>
        <v>0</v>
      </c>
      <c r="F46" s="2">
        <f>Бланк!Y48</f>
        <v>18</v>
      </c>
      <c r="G46" s="2">
        <f>Бланк!AD48</f>
        <v>0</v>
      </c>
      <c r="H46" s="2">
        <f>Бланк!AK48</f>
        <v>0</v>
      </c>
      <c r="I46" s="2">
        <f>Бланк!AL48</f>
        <v>0</v>
      </c>
      <c r="J46" s="2">
        <f>Бланк!AM48</f>
        <v>0</v>
      </c>
      <c r="K46" s="2">
        <f>Бланк!AN48</f>
        <v>0</v>
      </c>
      <c r="L46" s="2">
        <f>Бланк!AO48</f>
        <v>0</v>
      </c>
    </row>
    <row r="47" spans="1:12" x14ac:dyDescent="0.25">
      <c r="A47" s="1">
        <v>47</v>
      </c>
      <c r="B47" s="2">
        <f>Бланк!AA49</f>
        <v>0</v>
      </c>
      <c r="C47" s="2">
        <f>Бланк!AB49</f>
        <v>0</v>
      </c>
      <c r="D47" s="2">
        <f>Бланк!AC49</f>
        <v>0</v>
      </c>
      <c r="F47" s="2">
        <f>Бланк!Y49</f>
        <v>18</v>
      </c>
      <c r="G47" s="2">
        <f>Бланк!AD49</f>
        <v>0</v>
      </c>
      <c r="H47" s="2">
        <f>Бланк!AK49</f>
        <v>0</v>
      </c>
      <c r="I47" s="2">
        <f>Бланк!AL49</f>
        <v>0</v>
      </c>
      <c r="J47" s="2">
        <f>Бланк!AM49</f>
        <v>0</v>
      </c>
      <c r="K47" s="2">
        <f>Бланк!AN49</f>
        <v>0</v>
      </c>
      <c r="L47" s="2">
        <f>Бланк!AO49</f>
        <v>0</v>
      </c>
    </row>
    <row r="48" spans="1:12" x14ac:dyDescent="0.25">
      <c r="A48" s="1">
        <v>48</v>
      </c>
      <c r="B48" s="2">
        <f>Бланк!AA50</f>
        <v>0</v>
      </c>
      <c r="C48" s="2">
        <f>Бланк!AB50</f>
        <v>0</v>
      </c>
      <c r="D48" s="2">
        <f>Бланк!AC50</f>
        <v>0</v>
      </c>
      <c r="F48" s="2">
        <f>Бланк!Y50</f>
        <v>0</v>
      </c>
      <c r="G48" s="2">
        <f>Бланк!AD50</f>
        <v>0</v>
      </c>
      <c r="H48" s="2">
        <f>Бланк!AK50</f>
        <v>0</v>
      </c>
      <c r="I48" s="2">
        <f>Бланк!AL50</f>
        <v>0</v>
      </c>
      <c r="J48" s="2">
        <f>Бланк!AM50</f>
        <v>0</v>
      </c>
      <c r="K48" s="2">
        <f>Бланк!AN50</f>
        <v>0</v>
      </c>
      <c r="L48" s="2">
        <f>Бланк!AO50</f>
        <v>0</v>
      </c>
    </row>
    <row r="49" spans="1:12" x14ac:dyDescent="0.25">
      <c r="A49" s="1">
        <v>49</v>
      </c>
      <c r="B49" s="2">
        <f>Бланк!AA51</f>
        <v>0</v>
      </c>
      <c r="C49" s="2">
        <f>Бланк!AB51</f>
        <v>164</v>
      </c>
      <c r="D49" s="2">
        <f>Бланк!AC51</f>
        <v>0</v>
      </c>
      <c r="F49" s="2">
        <f>Бланк!Y51</f>
        <v>18</v>
      </c>
      <c r="G49" s="2">
        <f>Бланк!AD51</f>
        <v>0</v>
      </c>
      <c r="H49" s="2">
        <f>Бланк!AK51</f>
        <v>0</v>
      </c>
      <c r="I49" s="2">
        <f>Бланк!AL51</f>
        <v>0</v>
      </c>
      <c r="J49" s="2">
        <f>Бланк!AM51</f>
        <v>0</v>
      </c>
      <c r="K49" s="2">
        <f>Бланк!AN51</f>
        <v>0</v>
      </c>
      <c r="L49" s="2">
        <f>Бланк!AO51</f>
        <v>0</v>
      </c>
    </row>
    <row r="50" spans="1:12" x14ac:dyDescent="0.25">
      <c r="A50" s="1">
        <v>50</v>
      </c>
      <c r="B50" s="2">
        <f>Бланк!AA52</f>
        <v>0</v>
      </c>
      <c r="C50" s="2">
        <f>Бланк!AB52</f>
        <v>0</v>
      </c>
      <c r="D50" s="2">
        <f>Бланк!AC52</f>
        <v>0</v>
      </c>
      <c r="F50" s="2">
        <f>Бланк!Y52</f>
        <v>18</v>
      </c>
      <c r="G50" s="2">
        <f>Бланк!AD52</f>
        <v>0</v>
      </c>
      <c r="H50" s="2">
        <f>Бланк!AK52</f>
        <v>0</v>
      </c>
      <c r="I50" s="2">
        <f>Бланк!AL52</f>
        <v>0</v>
      </c>
      <c r="J50" s="2">
        <f>Бланк!AM52</f>
        <v>0</v>
      </c>
      <c r="K50" s="2">
        <f>Бланк!AN52</f>
        <v>0</v>
      </c>
      <c r="L50" s="2">
        <f>Бланк!AO52</f>
        <v>0</v>
      </c>
    </row>
    <row r="51" spans="1:12" x14ac:dyDescent="0.25">
      <c r="A51" s="1">
        <v>51</v>
      </c>
      <c r="B51" s="2">
        <f>Бланк!AA53</f>
        <v>0</v>
      </c>
      <c r="C51" s="2">
        <f>Бланк!AB53</f>
        <v>0</v>
      </c>
      <c r="D51" s="2">
        <f>Бланк!AC53</f>
        <v>0</v>
      </c>
      <c r="F51" s="2">
        <f>Бланк!Y53</f>
        <v>0</v>
      </c>
      <c r="G51" s="2">
        <f>Бланк!AD53</f>
        <v>0</v>
      </c>
      <c r="H51" s="2">
        <f>Бланк!AK53</f>
        <v>0</v>
      </c>
      <c r="I51" s="2">
        <f>Бланк!AL53</f>
        <v>0</v>
      </c>
      <c r="J51" s="2">
        <f>Бланк!AM53</f>
        <v>0</v>
      </c>
      <c r="K51" s="2">
        <f>Бланк!AN53</f>
        <v>0</v>
      </c>
      <c r="L51" s="2">
        <f>Бланк!AO53</f>
        <v>0</v>
      </c>
    </row>
    <row r="52" spans="1:12" x14ac:dyDescent="0.25">
      <c r="A52" s="1">
        <v>52</v>
      </c>
      <c r="B52" s="2">
        <f>Бланк!AA54</f>
        <v>0</v>
      </c>
      <c r="C52" s="2">
        <f>Бланк!AB54</f>
        <v>164</v>
      </c>
      <c r="D52" s="2">
        <f>Бланк!AC54</f>
        <v>0</v>
      </c>
      <c r="F52" s="2">
        <f>Бланк!Y54</f>
        <v>18</v>
      </c>
      <c r="G52" s="2">
        <f>Бланк!AD54</f>
        <v>0</v>
      </c>
      <c r="H52" s="2">
        <f>Бланк!AK54</f>
        <v>0</v>
      </c>
      <c r="I52" s="2">
        <f>Бланк!AL54</f>
        <v>0</v>
      </c>
      <c r="J52" s="2">
        <f>Бланк!AM54</f>
        <v>0</v>
      </c>
      <c r="K52" s="2">
        <f>Бланк!AN54</f>
        <v>0</v>
      </c>
      <c r="L52" s="2">
        <f>Бланк!AO54</f>
        <v>0</v>
      </c>
    </row>
    <row r="53" spans="1:12" x14ac:dyDescent="0.25">
      <c r="A53" s="1">
        <v>53</v>
      </c>
      <c r="B53" s="2">
        <f>Бланк!AA55</f>
        <v>0</v>
      </c>
      <c r="C53" s="2">
        <f>Бланк!AB55</f>
        <v>0</v>
      </c>
      <c r="D53" s="2">
        <f>Бланк!AC55</f>
        <v>0</v>
      </c>
      <c r="F53" s="2">
        <f>Бланк!Y55</f>
        <v>18</v>
      </c>
      <c r="G53" s="2">
        <f>Бланк!AD55</f>
        <v>0</v>
      </c>
      <c r="H53" s="2">
        <f>Бланк!AK55</f>
        <v>0</v>
      </c>
      <c r="I53" s="2">
        <f>Бланк!AL55</f>
        <v>0</v>
      </c>
      <c r="J53" s="2">
        <f>Бланк!AM55</f>
        <v>0</v>
      </c>
      <c r="K53" s="2">
        <f>Бланк!AN55</f>
        <v>0</v>
      </c>
      <c r="L53" s="2">
        <f>Бланк!AO55</f>
        <v>0</v>
      </c>
    </row>
    <row r="54" spans="1:12" x14ac:dyDescent="0.25">
      <c r="A54" s="1">
        <v>54</v>
      </c>
      <c r="B54" s="2">
        <f>Бланк!AA56</f>
        <v>0</v>
      </c>
      <c r="C54" s="2">
        <f>Бланк!AB56</f>
        <v>0</v>
      </c>
      <c r="D54" s="2">
        <f>Бланк!AC56</f>
        <v>0</v>
      </c>
      <c r="F54" s="2">
        <f>Бланк!Y56</f>
        <v>0</v>
      </c>
      <c r="G54" s="2">
        <f>Бланк!AD56</f>
        <v>0</v>
      </c>
      <c r="H54" s="2">
        <f>Бланк!AK56</f>
        <v>0</v>
      </c>
      <c r="I54" s="2">
        <f>Бланк!AL56</f>
        <v>0</v>
      </c>
      <c r="J54" s="2">
        <f>Бланк!AM56</f>
        <v>0</v>
      </c>
      <c r="K54" s="2">
        <f>Бланк!AN56</f>
        <v>0</v>
      </c>
      <c r="L54" s="2">
        <f>Бланк!AO56</f>
        <v>0</v>
      </c>
    </row>
    <row r="55" spans="1:12" x14ac:dyDescent="0.25">
      <c r="A55" s="1">
        <v>55</v>
      </c>
      <c r="B55" s="2">
        <f>Бланк!AA57</f>
        <v>0</v>
      </c>
      <c r="C55" s="2">
        <f>Бланк!AB57</f>
        <v>164</v>
      </c>
      <c r="D55" s="2">
        <f>Бланк!AC57</f>
        <v>0</v>
      </c>
      <c r="F55" s="2">
        <f>Бланк!Y57</f>
        <v>18</v>
      </c>
      <c r="G55" s="2">
        <f>Бланк!AD57</f>
        <v>0</v>
      </c>
      <c r="H55" s="2">
        <f>Бланк!AK57</f>
        <v>0</v>
      </c>
      <c r="I55" s="2">
        <f>Бланк!AL57</f>
        <v>0</v>
      </c>
      <c r="J55" s="2">
        <f>Бланк!AM57</f>
        <v>0</v>
      </c>
      <c r="K55" s="2">
        <f>Бланк!AN57</f>
        <v>0</v>
      </c>
      <c r="L55" s="2">
        <f>Бланк!AO57</f>
        <v>0</v>
      </c>
    </row>
    <row r="56" spans="1:12" x14ac:dyDescent="0.25">
      <c r="A56" s="1">
        <v>56</v>
      </c>
      <c r="B56" s="2">
        <f>Бланк!AA58</f>
        <v>0</v>
      </c>
      <c r="C56" s="2">
        <f>Бланк!AB58</f>
        <v>0</v>
      </c>
      <c r="D56" s="2">
        <f>Бланк!AC58</f>
        <v>0</v>
      </c>
      <c r="F56" s="2">
        <f>Бланк!Y58</f>
        <v>18</v>
      </c>
      <c r="G56" s="2">
        <f>Бланк!AD58</f>
        <v>0</v>
      </c>
      <c r="H56" s="2">
        <f>Бланк!AK58</f>
        <v>0</v>
      </c>
      <c r="I56" s="2">
        <f>Бланк!AL58</f>
        <v>0</v>
      </c>
      <c r="J56" s="2">
        <f>Бланк!AM58</f>
        <v>0</v>
      </c>
      <c r="K56" s="2">
        <f>Бланк!AN58</f>
        <v>0</v>
      </c>
      <c r="L56" s="2">
        <f>Бланк!AO58</f>
        <v>0</v>
      </c>
    </row>
    <row r="57" spans="1:12" x14ac:dyDescent="0.25">
      <c r="A57" s="1">
        <v>57</v>
      </c>
      <c r="B57" s="2">
        <f>Бланк!AA59</f>
        <v>0</v>
      </c>
      <c r="C57" s="2">
        <f>Бланк!AB59</f>
        <v>0</v>
      </c>
      <c r="D57" s="2">
        <f>Бланк!AC59</f>
        <v>0</v>
      </c>
      <c r="F57" s="2">
        <f>Бланк!Y59</f>
        <v>0</v>
      </c>
      <c r="G57" s="2">
        <f>Бланк!AD59</f>
        <v>0</v>
      </c>
      <c r="H57" s="2">
        <f>Бланк!AK59</f>
        <v>0</v>
      </c>
      <c r="I57" s="2">
        <f>Бланк!AL59</f>
        <v>0</v>
      </c>
      <c r="J57" s="2">
        <f>Бланк!AM59</f>
        <v>0</v>
      </c>
      <c r="K57" s="2">
        <f>Бланк!AN59</f>
        <v>0</v>
      </c>
      <c r="L57" s="2">
        <f>Бланк!AO59</f>
        <v>0</v>
      </c>
    </row>
    <row r="58" spans="1:12" x14ac:dyDescent="0.25">
      <c r="A58" s="1">
        <v>58</v>
      </c>
      <c r="B58" s="2">
        <f>Бланк!AA60</f>
        <v>0</v>
      </c>
      <c r="C58" s="2">
        <f>Бланк!AB60</f>
        <v>164</v>
      </c>
      <c r="D58" s="2">
        <f>Бланк!AC60</f>
        <v>0</v>
      </c>
      <c r="F58" s="2">
        <f>Бланк!Y60</f>
        <v>18</v>
      </c>
      <c r="G58" s="2">
        <f>Бланк!AD60</f>
        <v>0</v>
      </c>
      <c r="H58" s="2">
        <f>Бланк!AK60</f>
        <v>0</v>
      </c>
      <c r="I58" s="2">
        <f>Бланк!AL60</f>
        <v>0</v>
      </c>
      <c r="J58" s="2">
        <f>Бланк!AM60</f>
        <v>0</v>
      </c>
      <c r="K58" s="2">
        <f>Бланк!AN60</f>
        <v>0</v>
      </c>
      <c r="L58" s="2">
        <f>Бланк!AO60</f>
        <v>0</v>
      </c>
    </row>
    <row r="59" spans="1:12" x14ac:dyDescent="0.25">
      <c r="A59" s="1">
        <v>59</v>
      </c>
      <c r="B59" s="2">
        <f>Бланк!AA61</f>
        <v>0</v>
      </c>
      <c r="C59" s="2">
        <f>Бланк!AB61</f>
        <v>0</v>
      </c>
      <c r="D59" s="2">
        <f>Бланк!AC61</f>
        <v>0</v>
      </c>
      <c r="F59" s="2">
        <f>Бланк!Y61</f>
        <v>18</v>
      </c>
      <c r="G59" s="2">
        <f>Бланк!AD61</f>
        <v>0</v>
      </c>
      <c r="H59" s="2">
        <f>Бланк!AK61</f>
        <v>0</v>
      </c>
      <c r="I59" s="2">
        <f>Бланк!AL61</f>
        <v>0</v>
      </c>
      <c r="J59" s="2">
        <f>Бланк!AM61</f>
        <v>0</v>
      </c>
      <c r="K59" s="2">
        <f>Бланк!AN61</f>
        <v>0</v>
      </c>
      <c r="L59" s="2">
        <f>Бланк!AO61</f>
        <v>0</v>
      </c>
    </row>
    <row r="60" spans="1:12" x14ac:dyDescent="0.25">
      <c r="A60" s="1">
        <v>60</v>
      </c>
      <c r="B60" s="2">
        <f>Бланк!AA62</f>
        <v>0</v>
      </c>
      <c r="C60" s="2">
        <f>Бланк!AB62</f>
        <v>0</v>
      </c>
      <c r="D60" s="2">
        <f>Бланк!AC62</f>
        <v>0</v>
      </c>
      <c r="F60" s="2">
        <f>Бланк!Y62</f>
        <v>0</v>
      </c>
      <c r="G60" s="2">
        <f>Бланк!AD62</f>
        <v>0</v>
      </c>
      <c r="H60" s="2">
        <f>Бланк!AK62</f>
        <v>0</v>
      </c>
      <c r="I60" s="2">
        <f>Бланк!AL62</f>
        <v>0</v>
      </c>
      <c r="J60" s="2">
        <f>Бланк!AM62</f>
        <v>0</v>
      </c>
      <c r="K60" s="2">
        <f>Бланк!AN62</f>
        <v>0</v>
      </c>
      <c r="L60" s="2">
        <f>Бланк!AO62</f>
        <v>0</v>
      </c>
    </row>
    <row r="61" spans="1:12" x14ac:dyDescent="0.25">
      <c r="A61" s="1">
        <v>61</v>
      </c>
      <c r="B61" s="2">
        <f>Бланк!AA63</f>
        <v>0</v>
      </c>
      <c r="C61" s="2">
        <f>Бланк!AB63</f>
        <v>164</v>
      </c>
      <c r="D61" s="2">
        <f>Бланк!AC63</f>
        <v>0</v>
      </c>
      <c r="F61" s="2">
        <f>Бланк!Y63</f>
        <v>18</v>
      </c>
      <c r="G61" s="2">
        <f>Бланк!AD63</f>
        <v>0</v>
      </c>
      <c r="H61" s="2">
        <f>Бланк!AK63</f>
        <v>0</v>
      </c>
      <c r="I61" s="2">
        <f>Бланк!AL63</f>
        <v>0</v>
      </c>
      <c r="J61" s="2">
        <f>Бланк!AM63</f>
        <v>0</v>
      </c>
      <c r="K61" s="2">
        <f>Бланк!AN63</f>
        <v>0</v>
      </c>
      <c r="L61" s="2">
        <f>Бланк!AO63</f>
        <v>0</v>
      </c>
    </row>
    <row r="62" spans="1:12" x14ac:dyDescent="0.25">
      <c r="A62" s="1">
        <v>62</v>
      </c>
      <c r="B62" s="2">
        <f>Бланк!AA64</f>
        <v>0</v>
      </c>
      <c r="C62" s="2">
        <f>Бланк!AB64</f>
        <v>0</v>
      </c>
      <c r="D62" s="2">
        <f>Бланк!AC64</f>
        <v>0</v>
      </c>
      <c r="F62" s="2">
        <f>Бланк!Y64</f>
        <v>18</v>
      </c>
      <c r="G62" s="2">
        <f>Бланк!AD64</f>
        <v>0</v>
      </c>
      <c r="H62" s="2">
        <f>Бланк!AK64</f>
        <v>0</v>
      </c>
      <c r="I62" s="2">
        <f>Бланк!AL64</f>
        <v>0</v>
      </c>
      <c r="J62" s="2">
        <f>Бланк!AM64</f>
        <v>0</v>
      </c>
      <c r="K62" s="2">
        <f>Бланк!AN64</f>
        <v>0</v>
      </c>
      <c r="L62" s="2">
        <f>Бланк!AO64</f>
        <v>0</v>
      </c>
    </row>
    <row r="63" spans="1:12" x14ac:dyDescent="0.25">
      <c r="A63" s="1">
        <v>63</v>
      </c>
      <c r="B63" s="2">
        <f>Бланк!AA65</f>
        <v>0</v>
      </c>
      <c r="C63" s="2">
        <f>Бланк!AB65</f>
        <v>0</v>
      </c>
      <c r="D63" s="2">
        <f>Бланк!AC65</f>
        <v>0</v>
      </c>
      <c r="F63" s="2">
        <f>Бланк!Y65</f>
        <v>0</v>
      </c>
      <c r="G63" s="2">
        <f>Бланк!AD65</f>
        <v>0</v>
      </c>
      <c r="H63" s="2">
        <f>Бланк!AK65</f>
        <v>0</v>
      </c>
      <c r="I63" s="2">
        <f>Бланк!AL65</f>
        <v>0</v>
      </c>
      <c r="J63" s="2">
        <f>Бланк!AM65</f>
        <v>0</v>
      </c>
      <c r="K63" s="2">
        <f>Бланк!AN65</f>
        <v>0</v>
      </c>
      <c r="L63" s="2">
        <f>Бланк!AO65</f>
        <v>0</v>
      </c>
    </row>
    <row r="64" spans="1:12" x14ac:dyDescent="0.25">
      <c r="A64" s="1">
        <v>64</v>
      </c>
      <c r="B64" s="2">
        <f>Бланк!AA66</f>
        <v>0</v>
      </c>
      <c r="C64" s="2">
        <f>Бланк!AB66</f>
        <v>164</v>
      </c>
      <c r="D64" s="2">
        <f>Бланк!AC66</f>
        <v>0</v>
      </c>
      <c r="F64" s="2">
        <f>Бланк!Y66</f>
        <v>18</v>
      </c>
      <c r="G64" s="2">
        <f>Бланк!AD66</f>
        <v>0</v>
      </c>
      <c r="H64" s="2">
        <f>Бланк!AK66</f>
        <v>0</v>
      </c>
      <c r="I64" s="2">
        <f>Бланк!AL66</f>
        <v>0</v>
      </c>
      <c r="J64" s="2">
        <f>Бланк!AM66</f>
        <v>0</v>
      </c>
      <c r="K64" s="2">
        <f>Бланк!AN66</f>
        <v>0</v>
      </c>
      <c r="L64" s="2">
        <f>Бланк!AO66</f>
        <v>0</v>
      </c>
    </row>
    <row r="65" spans="1:12" x14ac:dyDescent="0.25">
      <c r="A65" s="1">
        <v>65</v>
      </c>
      <c r="B65" s="2">
        <f>Бланк!AA67</f>
        <v>0</v>
      </c>
      <c r="C65" s="2">
        <f>Бланк!AB67</f>
        <v>0</v>
      </c>
      <c r="D65" s="2">
        <f>Бланк!AC67</f>
        <v>0</v>
      </c>
      <c r="F65" s="2">
        <f>Бланк!Y67</f>
        <v>18</v>
      </c>
      <c r="G65" s="2">
        <f>Бланк!AD67</f>
        <v>0</v>
      </c>
      <c r="H65" s="2">
        <f>Бланк!AK67</f>
        <v>0</v>
      </c>
      <c r="I65" s="2">
        <f>Бланк!AL67</f>
        <v>0</v>
      </c>
      <c r="J65" s="2">
        <f>Бланк!AM67</f>
        <v>0</v>
      </c>
      <c r="K65" s="2">
        <f>Бланк!AN67</f>
        <v>0</v>
      </c>
      <c r="L65" s="2">
        <f>Бланк!AO67</f>
        <v>0</v>
      </c>
    </row>
    <row r="66" spans="1:12" x14ac:dyDescent="0.25">
      <c r="A66" s="1">
        <v>66</v>
      </c>
      <c r="B66" s="2">
        <f>Бланк!AA68</f>
        <v>0</v>
      </c>
      <c r="C66" s="2">
        <f>Бланк!AB68</f>
        <v>0</v>
      </c>
      <c r="D66" s="2">
        <f>Бланк!AC68</f>
        <v>0</v>
      </c>
      <c r="F66" s="2">
        <f>Бланк!Y68</f>
        <v>0</v>
      </c>
      <c r="G66" s="2">
        <f>Бланк!AD68</f>
        <v>0</v>
      </c>
      <c r="H66" s="2">
        <f>Бланк!AK68</f>
        <v>0</v>
      </c>
      <c r="I66" s="2">
        <f>Бланк!AL68</f>
        <v>0</v>
      </c>
      <c r="J66" s="2">
        <f>Бланк!AM68</f>
        <v>0</v>
      </c>
      <c r="K66" s="2">
        <f>Бланк!AN68</f>
        <v>0</v>
      </c>
      <c r="L66" s="2">
        <f>Бланк!AO68</f>
        <v>0</v>
      </c>
    </row>
    <row r="67" spans="1:12" x14ac:dyDescent="0.25">
      <c r="A67" s="1">
        <v>67</v>
      </c>
      <c r="B67" s="2">
        <f>Бланк!AA69</f>
        <v>0</v>
      </c>
      <c r="C67" s="2">
        <f>Бланк!AB69</f>
        <v>164</v>
      </c>
      <c r="D67" s="2">
        <f>Бланк!AC69</f>
        <v>0</v>
      </c>
      <c r="F67" s="2">
        <f>Бланк!Y69</f>
        <v>18</v>
      </c>
      <c r="G67" s="2">
        <f>Бланк!AD69</f>
        <v>0</v>
      </c>
      <c r="H67" s="2">
        <f>Бланк!AK69</f>
        <v>0</v>
      </c>
      <c r="I67" s="2">
        <f>Бланк!AL69</f>
        <v>0</v>
      </c>
      <c r="J67" s="2">
        <f>Бланк!AM69</f>
        <v>0</v>
      </c>
      <c r="K67" s="2">
        <f>Бланк!AN69</f>
        <v>0</v>
      </c>
      <c r="L67" s="2">
        <f>Бланк!AO69</f>
        <v>0</v>
      </c>
    </row>
    <row r="68" spans="1:12" x14ac:dyDescent="0.25">
      <c r="A68" s="1">
        <v>68</v>
      </c>
      <c r="B68" s="2">
        <f>Бланк!AA70</f>
        <v>0</v>
      </c>
      <c r="C68" s="2">
        <f>Бланк!AB70</f>
        <v>0</v>
      </c>
      <c r="D68" s="2">
        <f>Бланк!AC70</f>
        <v>0</v>
      </c>
      <c r="F68" s="2">
        <f>Бланк!Y70</f>
        <v>18</v>
      </c>
      <c r="G68" s="2">
        <f>Бланк!AD70</f>
        <v>0</v>
      </c>
      <c r="H68" s="2">
        <f>Бланк!AK70</f>
        <v>0</v>
      </c>
      <c r="I68" s="2">
        <f>Бланк!AL70</f>
        <v>0</v>
      </c>
      <c r="J68" s="2">
        <f>Бланк!AM70</f>
        <v>0</v>
      </c>
      <c r="K68" s="2">
        <f>Бланк!AN70</f>
        <v>0</v>
      </c>
      <c r="L68" s="2">
        <f>Бланк!AO70</f>
        <v>0</v>
      </c>
    </row>
    <row r="69" spans="1:12" x14ac:dyDescent="0.25">
      <c r="A69" s="1">
        <v>69</v>
      </c>
      <c r="B69" s="2">
        <f>Бланк!AA71</f>
        <v>0</v>
      </c>
      <c r="C69" s="2">
        <f>Бланк!AB71</f>
        <v>0</v>
      </c>
      <c r="D69" s="2">
        <f>Бланк!AC71</f>
        <v>0</v>
      </c>
      <c r="F69" s="2">
        <f>Бланк!Y71</f>
        <v>0</v>
      </c>
      <c r="G69" s="2">
        <f>Бланк!AD71</f>
        <v>0</v>
      </c>
      <c r="H69" s="2">
        <f>Бланк!AK71</f>
        <v>0</v>
      </c>
      <c r="I69" s="2">
        <f>Бланк!AL71</f>
        <v>0</v>
      </c>
      <c r="J69" s="2">
        <f>Бланк!AM71</f>
        <v>0</v>
      </c>
      <c r="K69" s="2">
        <f>Бланк!AN71</f>
        <v>0</v>
      </c>
      <c r="L69" s="2">
        <f>Бланк!AO71</f>
        <v>0</v>
      </c>
    </row>
    <row r="70" spans="1:12" x14ac:dyDescent="0.25">
      <c r="A70" s="1">
        <v>70</v>
      </c>
      <c r="B70" s="2">
        <f>Бланк!AA72</f>
        <v>0</v>
      </c>
      <c r="C70" s="2">
        <f>Бланк!AB72</f>
        <v>164</v>
      </c>
      <c r="D70" s="2">
        <f>Бланк!AC72</f>
        <v>0</v>
      </c>
      <c r="F70" s="2">
        <f>Бланк!Y72</f>
        <v>18</v>
      </c>
      <c r="G70" s="2">
        <f>Бланк!AD72</f>
        <v>0</v>
      </c>
      <c r="H70" s="2">
        <f>Бланк!AK72</f>
        <v>0</v>
      </c>
      <c r="I70" s="2">
        <f>Бланк!AL72</f>
        <v>0</v>
      </c>
      <c r="J70" s="2">
        <f>Бланк!AM72</f>
        <v>0</v>
      </c>
      <c r="K70" s="2">
        <f>Бланк!AN72</f>
        <v>0</v>
      </c>
      <c r="L70" s="2">
        <f>Бланк!AO72</f>
        <v>0</v>
      </c>
    </row>
    <row r="71" spans="1:12" x14ac:dyDescent="0.25">
      <c r="A71" s="1">
        <v>71</v>
      </c>
      <c r="B71" s="2">
        <f>Бланк!AA73</f>
        <v>0</v>
      </c>
      <c r="C71" s="2">
        <f>Бланк!AB73</f>
        <v>0</v>
      </c>
      <c r="D71" s="2">
        <f>Бланк!AC73</f>
        <v>0</v>
      </c>
      <c r="F71" s="2">
        <f>Бланк!Y73</f>
        <v>18</v>
      </c>
      <c r="G71" s="2">
        <f>Бланк!AD73</f>
        <v>0</v>
      </c>
      <c r="H71" s="2">
        <f>Бланк!AK73</f>
        <v>0</v>
      </c>
      <c r="I71" s="2">
        <f>Бланк!AL73</f>
        <v>0</v>
      </c>
      <c r="J71" s="2">
        <f>Бланк!AM73</f>
        <v>0</v>
      </c>
      <c r="K71" s="2">
        <f>Бланк!AN73</f>
        <v>0</v>
      </c>
      <c r="L71" s="2">
        <f>Бланк!AO73</f>
        <v>0</v>
      </c>
    </row>
    <row r="72" spans="1:12" x14ac:dyDescent="0.25">
      <c r="A72" s="1">
        <v>72</v>
      </c>
      <c r="B72" s="2">
        <f>Бланк!AA74</f>
        <v>0</v>
      </c>
      <c r="C72" s="2">
        <f>Бланк!AB74</f>
        <v>0</v>
      </c>
      <c r="D72" s="2">
        <f>Бланк!AC74</f>
        <v>0</v>
      </c>
      <c r="F72" s="2">
        <f>Бланк!Y74</f>
        <v>0</v>
      </c>
      <c r="G72" s="2">
        <f>Бланк!AD74</f>
        <v>0</v>
      </c>
      <c r="H72" s="2">
        <f>Бланк!AK74</f>
        <v>0</v>
      </c>
      <c r="I72" s="2">
        <f>Бланк!AL74</f>
        <v>0</v>
      </c>
      <c r="J72" s="2">
        <f>Бланк!AM74</f>
        <v>0</v>
      </c>
      <c r="K72" s="2">
        <f>Бланк!AN74</f>
        <v>0</v>
      </c>
      <c r="L72" s="2">
        <f>Бланк!AO74</f>
        <v>0</v>
      </c>
    </row>
    <row r="73" spans="1:12" x14ac:dyDescent="0.25">
      <c r="A73" s="1">
        <v>73</v>
      </c>
      <c r="B73" s="2">
        <f>Бланк!AA75</f>
        <v>0</v>
      </c>
      <c r="C73" s="2">
        <f>Бланк!AB75</f>
        <v>164</v>
      </c>
      <c r="D73" s="2">
        <f>Бланк!AC75</f>
        <v>0</v>
      </c>
      <c r="F73" s="2">
        <f>Бланк!Y75</f>
        <v>18</v>
      </c>
      <c r="G73" s="2">
        <f>Бланк!AD75</f>
        <v>0</v>
      </c>
      <c r="H73" s="2">
        <f>Бланк!AK75</f>
        <v>0</v>
      </c>
      <c r="I73" s="2">
        <f>Бланк!AL75</f>
        <v>0</v>
      </c>
      <c r="J73" s="2">
        <f>Бланк!AM75</f>
        <v>0</v>
      </c>
      <c r="K73" s="2">
        <f>Бланк!AN75</f>
        <v>0</v>
      </c>
      <c r="L73" s="2">
        <f>Бланк!AO75</f>
        <v>0</v>
      </c>
    </row>
    <row r="74" spans="1:12" x14ac:dyDescent="0.25">
      <c r="A74" s="1">
        <v>74</v>
      </c>
      <c r="B74" s="2">
        <f>Бланк!AA76</f>
        <v>0</v>
      </c>
      <c r="C74" s="2">
        <f>Бланк!AB76</f>
        <v>0</v>
      </c>
      <c r="D74" s="2">
        <f>Бланк!AC76</f>
        <v>0</v>
      </c>
      <c r="F74" s="2">
        <f>Бланк!Y76</f>
        <v>18</v>
      </c>
      <c r="G74" s="2">
        <f>Бланк!AD76</f>
        <v>0</v>
      </c>
      <c r="H74" s="2">
        <f>Бланк!AK76</f>
        <v>0</v>
      </c>
      <c r="I74" s="2">
        <f>Бланк!AL76</f>
        <v>0</v>
      </c>
      <c r="J74" s="2">
        <f>Бланк!AM76</f>
        <v>0</v>
      </c>
      <c r="K74" s="2">
        <f>Бланк!AN76</f>
        <v>0</v>
      </c>
      <c r="L74" s="2">
        <f>Бланк!AO76</f>
        <v>0</v>
      </c>
    </row>
    <row r="75" spans="1:12" x14ac:dyDescent="0.25">
      <c r="A75" s="1">
        <v>75</v>
      </c>
      <c r="B75" s="2">
        <f>Бланк!AA77</f>
        <v>0</v>
      </c>
      <c r="C75" s="2">
        <f>Бланк!AB77</f>
        <v>0</v>
      </c>
      <c r="D75" s="2">
        <f>Бланк!AC77</f>
        <v>0</v>
      </c>
      <c r="F75" s="2">
        <f>Бланк!Y77</f>
        <v>0</v>
      </c>
      <c r="G75" s="2">
        <f>Бланк!AD77</f>
        <v>0</v>
      </c>
      <c r="H75" s="2">
        <f>Бланк!AK77</f>
        <v>0</v>
      </c>
      <c r="I75" s="2">
        <f>Бланк!AL77</f>
        <v>0</v>
      </c>
      <c r="J75" s="2">
        <f>Бланк!AM77</f>
        <v>0</v>
      </c>
      <c r="K75" s="2">
        <f>Бланк!AN77</f>
        <v>0</v>
      </c>
      <c r="L75" s="2">
        <f>Бланк!AO77</f>
        <v>0</v>
      </c>
    </row>
    <row r="76" spans="1:12" x14ac:dyDescent="0.25">
      <c r="A76" s="1">
        <v>76</v>
      </c>
      <c r="B76" s="2">
        <f>Бланк!AA78</f>
        <v>0</v>
      </c>
      <c r="C76" s="2">
        <f>Бланк!AB78</f>
        <v>164</v>
      </c>
      <c r="D76" s="2">
        <f>Бланк!AC78</f>
        <v>0</v>
      </c>
      <c r="F76" s="2">
        <f>Бланк!Y78</f>
        <v>18</v>
      </c>
      <c r="G76" s="2">
        <f>Бланк!AD78</f>
        <v>0</v>
      </c>
      <c r="H76" s="2">
        <f>Бланк!AK78</f>
        <v>0</v>
      </c>
      <c r="I76" s="2">
        <f>Бланк!AL78</f>
        <v>0</v>
      </c>
      <c r="J76" s="2">
        <f>Бланк!AM78</f>
        <v>0</v>
      </c>
      <c r="K76" s="2">
        <f>Бланк!AN78</f>
        <v>0</v>
      </c>
      <c r="L76" s="2">
        <f>Бланк!AO78</f>
        <v>0</v>
      </c>
    </row>
    <row r="77" spans="1:12" x14ac:dyDescent="0.25">
      <c r="A77" s="1">
        <v>77</v>
      </c>
      <c r="B77" s="2">
        <f>Бланк!AA79</f>
        <v>0</v>
      </c>
      <c r="C77" s="2">
        <f>Бланк!AB79</f>
        <v>0</v>
      </c>
      <c r="D77" s="2">
        <f>Бланк!AC79</f>
        <v>0</v>
      </c>
      <c r="F77" s="2">
        <f>Бланк!Y79</f>
        <v>18</v>
      </c>
      <c r="G77" s="2">
        <f>Бланк!AD79</f>
        <v>0</v>
      </c>
      <c r="H77" s="2">
        <f>Бланк!AK79</f>
        <v>0</v>
      </c>
      <c r="I77" s="2">
        <f>Бланк!AL79</f>
        <v>0</v>
      </c>
      <c r="J77" s="2">
        <f>Бланк!AM79</f>
        <v>0</v>
      </c>
      <c r="K77" s="2">
        <f>Бланк!AN79</f>
        <v>0</v>
      </c>
      <c r="L77" s="2">
        <f>Бланк!AO79</f>
        <v>0</v>
      </c>
    </row>
    <row r="78" spans="1:12" x14ac:dyDescent="0.25">
      <c r="A78" s="1">
        <v>78</v>
      </c>
      <c r="B78" s="2">
        <f>Бланк!AA80</f>
        <v>0</v>
      </c>
      <c r="C78" s="2">
        <f>Бланк!AB80</f>
        <v>0</v>
      </c>
      <c r="D78" s="2">
        <f>Бланк!AC80</f>
        <v>0</v>
      </c>
      <c r="F78" s="2">
        <f>Бланк!Y80</f>
        <v>0</v>
      </c>
      <c r="G78" s="2">
        <f>Бланк!AD80</f>
        <v>0</v>
      </c>
      <c r="H78" s="2">
        <f>Бланк!AK80</f>
        <v>0</v>
      </c>
      <c r="I78" s="2">
        <f>Бланк!AL80</f>
        <v>0</v>
      </c>
      <c r="J78" s="2">
        <f>Бланк!AM80</f>
        <v>0</v>
      </c>
      <c r="K78" s="2">
        <f>Бланк!AN80</f>
        <v>0</v>
      </c>
      <c r="L78" s="2">
        <f>Бланк!AO80</f>
        <v>0</v>
      </c>
    </row>
    <row r="79" spans="1:12" x14ac:dyDescent="0.25">
      <c r="A79" s="1">
        <v>79</v>
      </c>
      <c r="B79" s="2">
        <f>Бланк!AA81</f>
        <v>0</v>
      </c>
      <c r="C79" s="2">
        <f>Бланк!AB81</f>
        <v>164</v>
      </c>
      <c r="D79" s="2">
        <f>Бланк!AC81</f>
        <v>0</v>
      </c>
      <c r="F79" s="2">
        <f>Бланк!Y81</f>
        <v>18</v>
      </c>
      <c r="G79" s="2">
        <f>Бланк!AD81</f>
        <v>0</v>
      </c>
      <c r="H79" s="2">
        <f>Бланк!AK81</f>
        <v>0</v>
      </c>
      <c r="I79" s="2">
        <f>Бланк!AL81</f>
        <v>0</v>
      </c>
      <c r="J79" s="2">
        <f>Бланк!AM81</f>
        <v>0</v>
      </c>
      <c r="K79" s="2">
        <f>Бланк!AN81</f>
        <v>0</v>
      </c>
      <c r="L79" s="2">
        <f>Бланк!AO81</f>
        <v>0</v>
      </c>
    </row>
    <row r="80" spans="1:12" x14ac:dyDescent="0.25">
      <c r="A80" s="1">
        <v>80</v>
      </c>
      <c r="B80" s="2">
        <f>Бланк!AA82</f>
        <v>0</v>
      </c>
      <c r="C80" s="2">
        <f>Бланк!AB82</f>
        <v>0</v>
      </c>
      <c r="D80" s="2">
        <f>Бланк!AC82</f>
        <v>0</v>
      </c>
      <c r="F80" s="2">
        <f>Бланк!Y82</f>
        <v>18</v>
      </c>
      <c r="G80" s="2">
        <f>Бланк!AD82</f>
        <v>0</v>
      </c>
      <c r="H80" s="2">
        <f>Бланк!AK82</f>
        <v>0</v>
      </c>
      <c r="I80" s="2">
        <f>Бланк!AL82</f>
        <v>0</v>
      </c>
      <c r="J80" s="2">
        <f>Бланк!AM82</f>
        <v>0</v>
      </c>
      <c r="K80" s="2">
        <f>Бланк!AN82</f>
        <v>0</v>
      </c>
      <c r="L80" s="2">
        <f>Бланк!AO82</f>
        <v>0</v>
      </c>
    </row>
    <row r="81" spans="1:12" x14ac:dyDescent="0.25">
      <c r="A81" s="1">
        <v>81</v>
      </c>
      <c r="B81" s="2">
        <f>Бланк!AA83</f>
        <v>0</v>
      </c>
      <c r="C81" s="2">
        <f>Бланк!AB83</f>
        <v>0</v>
      </c>
      <c r="D81" s="2">
        <f>Бланк!AC83</f>
        <v>0</v>
      </c>
      <c r="F81" s="2">
        <f>Бланк!Y83</f>
        <v>0</v>
      </c>
      <c r="G81" s="2">
        <f>Бланк!AD83</f>
        <v>0</v>
      </c>
      <c r="H81" s="2">
        <f>Бланк!AK83</f>
        <v>0</v>
      </c>
      <c r="I81" s="2">
        <f>Бланк!AL83</f>
        <v>0</v>
      </c>
      <c r="J81" s="2">
        <f>Бланк!AM83</f>
        <v>0</v>
      </c>
      <c r="K81" s="2">
        <f>Бланк!AN83</f>
        <v>0</v>
      </c>
      <c r="L81" s="2">
        <f>Бланк!AO83</f>
        <v>0</v>
      </c>
    </row>
    <row r="82" spans="1:12" x14ac:dyDescent="0.25">
      <c r="A82" s="1">
        <v>82</v>
      </c>
      <c r="B82" s="2">
        <f>Бланк!AA84</f>
        <v>0</v>
      </c>
      <c r="C82" s="2">
        <f>Бланк!AB84</f>
        <v>164</v>
      </c>
      <c r="D82" s="2">
        <f>Бланк!AC84</f>
        <v>0</v>
      </c>
      <c r="F82" s="2">
        <f>Бланк!Y84</f>
        <v>18</v>
      </c>
      <c r="G82" s="2">
        <f>Бланк!AD84</f>
        <v>0</v>
      </c>
      <c r="H82" s="2">
        <f>Бланк!AK84</f>
        <v>0</v>
      </c>
      <c r="I82" s="2">
        <f>Бланк!AL84</f>
        <v>0</v>
      </c>
      <c r="J82" s="2">
        <f>Бланк!AM84</f>
        <v>0</v>
      </c>
      <c r="K82" s="2">
        <f>Бланк!AN84</f>
        <v>0</v>
      </c>
      <c r="L82" s="2">
        <f>Бланк!AO84</f>
        <v>0</v>
      </c>
    </row>
    <row r="83" spans="1:12" x14ac:dyDescent="0.25">
      <c r="A83" s="1">
        <v>83</v>
      </c>
      <c r="B83" s="2">
        <f>Бланк!AA85</f>
        <v>0</v>
      </c>
      <c r="C83" s="2">
        <f>Бланк!AB85</f>
        <v>0</v>
      </c>
      <c r="D83" s="2">
        <f>Бланк!AC85</f>
        <v>0</v>
      </c>
      <c r="F83" s="2">
        <f>Бланк!Y85</f>
        <v>18</v>
      </c>
      <c r="G83" s="2">
        <f>Бланк!AD85</f>
        <v>0</v>
      </c>
      <c r="H83" s="2">
        <f>Бланк!AK85</f>
        <v>0</v>
      </c>
      <c r="I83" s="2">
        <f>Бланк!AL85</f>
        <v>0</v>
      </c>
      <c r="J83" s="2">
        <f>Бланк!AM85</f>
        <v>0</v>
      </c>
      <c r="K83" s="2">
        <f>Бланк!AN85</f>
        <v>0</v>
      </c>
      <c r="L83" s="2">
        <f>Бланк!AO85</f>
        <v>0</v>
      </c>
    </row>
    <row r="84" spans="1:12" x14ac:dyDescent="0.25">
      <c r="A84" s="1">
        <v>84</v>
      </c>
      <c r="B84" s="2">
        <f>Бланк!AA86</f>
        <v>0</v>
      </c>
      <c r="C84" s="2">
        <f>Бланк!AB86</f>
        <v>0</v>
      </c>
      <c r="D84" s="2">
        <f>Бланк!AC86</f>
        <v>0</v>
      </c>
      <c r="F84" s="2">
        <f>Бланк!Y86</f>
        <v>0</v>
      </c>
      <c r="G84" s="2">
        <f>Бланк!AD86</f>
        <v>0</v>
      </c>
      <c r="H84" s="2">
        <f>Бланк!AK86</f>
        <v>0</v>
      </c>
      <c r="I84" s="2">
        <f>Бланк!AL86</f>
        <v>0</v>
      </c>
      <c r="J84" s="2">
        <f>Бланк!AM86</f>
        <v>0</v>
      </c>
      <c r="K84" s="2">
        <f>Бланк!AN86</f>
        <v>0</v>
      </c>
      <c r="L84" s="2">
        <f>Бланк!AO86</f>
        <v>0</v>
      </c>
    </row>
    <row r="85" spans="1:12" x14ac:dyDescent="0.25">
      <c r="A85" s="1">
        <v>85</v>
      </c>
      <c r="B85" s="2">
        <f>Бланк!AA87</f>
        <v>0</v>
      </c>
      <c r="C85" s="2">
        <f>Бланк!AB87</f>
        <v>164</v>
      </c>
      <c r="D85" s="2">
        <f>Бланк!AC87</f>
        <v>0</v>
      </c>
      <c r="F85" s="2">
        <f>Бланк!Y87</f>
        <v>18</v>
      </c>
      <c r="G85" s="2">
        <f>Бланк!AD87</f>
        <v>0</v>
      </c>
      <c r="H85" s="2">
        <f>Бланк!AK87</f>
        <v>0</v>
      </c>
      <c r="I85" s="2">
        <f>Бланк!AL87</f>
        <v>0</v>
      </c>
      <c r="J85" s="2">
        <f>Бланк!AM87</f>
        <v>0</v>
      </c>
      <c r="K85" s="2">
        <f>Бланк!AN87</f>
        <v>0</v>
      </c>
      <c r="L85" s="2">
        <f>Бланк!AO87</f>
        <v>0</v>
      </c>
    </row>
    <row r="86" spans="1:12" x14ac:dyDescent="0.25">
      <c r="A86" s="1">
        <v>86</v>
      </c>
      <c r="B86" s="2">
        <f>Бланк!AA88</f>
        <v>0</v>
      </c>
      <c r="C86" s="2">
        <f>Бланк!AB88</f>
        <v>0</v>
      </c>
      <c r="D86" s="2">
        <f>Бланк!AC88</f>
        <v>0</v>
      </c>
      <c r="F86" s="2">
        <f>Бланк!Y88</f>
        <v>18</v>
      </c>
      <c r="G86" s="2">
        <f>Бланк!AD88</f>
        <v>0</v>
      </c>
      <c r="H86" s="2">
        <f>Бланк!AK88</f>
        <v>0</v>
      </c>
      <c r="I86" s="2">
        <f>Бланк!AL88</f>
        <v>0</v>
      </c>
      <c r="J86" s="2">
        <f>Бланк!AM88</f>
        <v>0</v>
      </c>
      <c r="K86" s="2">
        <f>Бланк!AN88</f>
        <v>0</v>
      </c>
      <c r="L86" s="2">
        <f>Бланк!AO88</f>
        <v>0</v>
      </c>
    </row>
    <row r="87" spans="1:12" x14ac:dyDescent="0.25">
      <c r="A87" s="1">
        <v>87</v>
      </c>
      <c r="B87" s="2">
        <f>Бланк!AA89</f>
        <v>0</v>
      </c>
      <c r="C87" s="2">
        <f>Бланк!AB89</f>
        <v>0</v>
      </c>
      <c r="D87" s="2">
        <f>Бланк!AC89</f>
        <v>0</v>
      </c>
      <c r="F87" s="2">
        <f>Бланк!Y89</f>
        <v>0</v>
      </c>
      <c r="G87" s="2">
        <f>Бланк!AD89</f>
        <v>0</v>
      </c>
      <c r="H87" s="2">
        <f>Бланк!AK89</f>
        <v>0</v>
      </c>
      <c r="I87" s="2">
        <f>Бланк!AL89</f>
        <v>0</v>
      </c>
      <c r="J87" s="2">
        <f>Бланк!AM89</f>
        <v>0</v>
      </c>
      <c r="K87" s="2">
        <f>Бланк!AN89</f>
        <v>0</v>
      </c>
      <c r="L87" s="2">
        <f>Бланк!AO89</f>
        <v>0</v>
      </c>
    </row>
    <row r="88" spans="1:12" x14ac:dyDescent="0.25">
      <c r="A88" s="1">
        <v>88</v>
      </c>
      <c r="B88" s="2">
        <f>Бланк!AA90</f>
        <v>0</v>
      </c>
      <c r="C88" s="2">
        <f>Бланк!AB90</f>
        <v>164</v>
      </c>
      <c r="D88" s="2">
        <f>Бланк!AC90</f>
        <v>0</v>
      </c>
      <c r="F88" s="2">
        <f>Бланк!Y90</f>
        <v>18</v>
      </c>
      <c r="G88" s="2">
        <f>Бланк!AD90</f>
        <v>0</v>
      </c>
      <c r="H88" s="2">
        <f>Бланк!AK90</f>
        <v>0</v>
      </c>
      <c r="I88" s="2">
        <f>Бланк!AL90</f>
        <v>0</v>
      </c>
      <c r="J88" s="2">
        <f>Бланк!AM90</f>
        <v>0</v>
      </c>
      <c r="K88" s="2">
        <f>Бланк!AN90</f>
        <v>0</v>
      </c>
      <c r="L88" s="2">
        <f>Бланк!AO90</f>
        <v>0</v>
      </c>
    </row>
    <row r="89" spans="1:12" x14ac:dyDescent="0.25">
      <c r="A89" s="1">
        <v>89</v>
      </c>
      <c r="B89" s="2">
        <f>Бланк!AA91</f>
        <v>0</v>
      </c>
      <c r="C89" s="2">
        <f>Бланк!AB91</f>
        <v>0</v>
      </c>
      <c r="D89" s="2">
        <f>Бланк!AC91</f>
        <v>0</v>
      </c>
      <c r="F89" s="2">
        <f>Бланк!Y91</f>
        <v>18</v>
      </c>
      <c r="G89" s="2">
        <f>Бланк!AD91</f>
        <v>0</v>
      </c>
      <c r="H89" s="2">
        <f>Бланк!AK91</f>
        <v>0</v>
      </c>
      <c r="I89" s="2">
        <f>Бланк!AL91</f>
        <v>0</v>
      </c>
      <c r="J89" s="2">
        <f>Бланк!AM91</f>
        <v>0</v>
      </c>
      <c r="K89" s="2">
        <f>Бланк!AN91</f>
        <v>0</v>
      </c>
      <c r="L89" s="2">
        <f>Бланк!AO91</f>
        <v>0</v>
      </c>
    </row>
    <row r="90" spans="1:12" x14ac:dyDescent="0.25">
      <c r="A90" s="1">
        <v>90</v>
      </c>
      <c r="B90" s="2">
        <f>Бланк!AA92</f>
        <v>0</v>
      </c>
      <c r="C90" s="2">
        <f>Бланк!AB92</f>
        <v>0</v>
      </c>
      <c r="D90" s="2">
        <f>Бланк!AC92</f>
        <v>0</v>
      </c>
      <c r="F90" s="2">
        <f>Бланк!Y92</f>
        <v>0</v>
      </c>
      <c r="G90" s="2">
        <f>Бланк!AD92</f>
        <v>0</v>
      </c>
      <c r="H90" s="2">
        <f>Бланк!AK92</f>
        <v>0</v>
      </c>
      <c r="I90" s="2">
        <f>Бланк!AL92</f>
        <v>0</v>
      </c>
      <c r="J90" s="2">
        <f>Бланк!AM92</f>
        <v>0</v>
      </c>
      <c r="K90" s="2">
        <f>Бланк!AN92</f>
        <v>0</v>
      </c>
      <c r="L90" s="2">
        <f>Бланк!AO92</f>
        <v>0</v>
      </c>
    </row>
    <row r="91" spans="1:12" x14ac:dyDescent="0.25">
      <c r="A91" s="1"/>
    </row>
    <row r="92" spans="1:12" x14ac:dyDescent="0.25">
      <c r="A92" s="1"/>
    </row>
    <row r="93" spans="1:12" x14ac:dyDescent="0.25">
      <c r="A93" s="1"/>
    </row>
  </sheetData>
  <sheetProtection password="DD1C"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2"/>
  <sheetViews>
    <sheetView topLeftCell="O1" workbookViewId="0">
      <selection activeCell="O1" sqref="O1:O1048576"/>
    </sheetView>
  </sheetViews>
  <sheetFormatPr defaultRowHeight="15" x14ac:dyDescent="0.25"/>
  <cols>
    <col min="1" max="4" width="0" style="2" hidden="1" customWidth="1"/>
    <col min="5" max="7" width="11.42578125" style="2" hidden="1" customWidth="1"/>
    <col min="8" max="8" width="0" style="2" hidden="1" customWidth="1"/>
    <col min="9" max="9" width="12.5703125" style="2" hidden="1" customWidth="1"/>
    <col min="10" max="12" width="0" style="2" hidden="1" customWidth="1"/>
    <col min="13" max="13" width="15" style="1" hidden="1" customWidth="1"/>
    <col min="14" max="14" width="0" style="2" hidden="1" customWidth="1"/>
    <col min="15" max="16384" width="9.140625" style="2"/>
  </cols>
  <sheetData>
    <row r="1" spans="1:16" ht="25.5" customHeight="1" x14ac:dyDescent="0.3">
      <c r="A1" s="285" t="s">
        <v>56</v>
      </c>
      <c r="B1" s="285"/>
      <c r="C1" s="285"/>
      <c r="D1" s="285"/>
      <c r="E1" s="285"/>
      <c r="F1" s="285"/>
      <c r="G1" s="285"/>
      <c r="H1" s="285"/>
      <c r="I1" s="285"/>
      <c r="J1" s="285"/>
      <c r="K1" s="285"/>
      <c r="L1" s="285"/>
      <c r="M1" s="285"/>
    </row>
    <row r="2" spans="1:16" ht="30" x14ac:dyDescent="0.25">
      <c r="A2" s="23" t="s">
        <v>5</v>
      </c>
      <c r="B2" s="23" t="s">
        <v>2</v>
      </c>
      <c r="C2" s="23" t="s">
        <v>3</v>
      </c>
      <c r="D2" s="23" t="s">
        <v>6</v>
      </c>
      <c r="E2" s="24" t="s">
        <v>11</v>
      </c>
      <c r="F2" s="24" t="s">
        <v>37</v>
      </c>
      <c r="G2" s="24" t="s">
        <v>41</v>
      </c>
      <c r="H2" s="25" t="s">
        <v>20</v>
      </c>
      <c r="I2" s="24"/>
      <c r="J2" s="23" t="s">
        <v>2</v>
      </c>
      <c r="K2" s="23" t="s">
        <v>3</v>
      </c>
      <c r="L2" s="25" t="s">
        <v>0</v>
      </c>
      <c r="M2" s="25" t="s">
        <v>42</v>
      </c>
      <c r="P2" s="87"/>
    </row>
    <row r="3" spans="1:16" ht="17.25" customHeight="1" x14ac:dyDescent="0.25">
      <c r="A3" s="283">
        <v>1</v>
      </c>
      <c r="B3" s="283">
        <f>Бланк!R3</f>
        <v>450</v>
      </c>
      <c r="C3" s="283">
        <f>Бланк!S3</f>
        <v>356</v>
      </c>
      <c r="D3" s="283">
        <f>Бланк!T3</f>
        <v>1</v>
      </c>
      <c r="E3" s="283" t="str">
        <f>Бланк!U3</f>
        <v>5-ти элем</v>
      </c>
      <c r="F3" s="283">
        <f>Бланк!W3</f>
        <v>18</v>
      </c>
      <c r="G3" s="283">
        <f>Бланк!X3</f>
        <v>8</v>
      </c>
      <c r="H3" s="69">
        <f>F3</f>
        <v>18</v>
      </c>
      <c r="I3" s="8" t="s">
        <v>14</v>
      </c>
      <c r="J3" s="69">
        <f>Бланк!AA3</f>
        <v>450</v>
      </c>
      <c r="K3" s="69">
        <f>Бланк!AB3</f>
        <v>164</v>
      </c>
      <c r="L3" s="69">
        <f>Бланк!AC3</f>
        <v>1</v>
      </c>
      <c r="M3" s="69" t="str">
        <f>Бланк!AD3</f>
        <v>LM63 Matrix</v>
      </c>
    </row>
    <row r="4" spans="1:16" ht="17.25" customHeight="1" x14ac:dyDescent="0.25">
      <c r="A4" s="253"/>
      <c r="B4" s="253"/>
      <c r="C4" s="253"/>
      <c r="D4" s="253"/>
      <c r="E4" s="253"/>
      <c r="F4" s="253"/>
      <c r="G4" s="253"/>
      <c r="H4" s="69">
        <f>F3</f>
        <v>18</v>
      </c>
      <c r="I4" s="8" t="s">
        <v>15</v>
      </c>
      <c r="J4" s="69">
        <f>Бланк!AA4</f>
        <v>196</v>
      </c>
      <c r="K4" s="69">
        <f>Бланк!AB4</f>
        <v>164</v>
      </c>
      <c r="L4" s="69">
        <f>Бланк!AC4</f>
        <v>1</v>
      </c>
      <c r="M4" s="69" t="str">
        <f>Бланк!AD4</f>
        <v>LM63 Matrix</v>
      </c>
    </row>
    <row r="5" spans="1:16" ht="17.25" customHeight="1" x14ac:dyDescent="0.25">
      <c r="A5" s="284"/>
      <c r="B5" s="284"/>
      <c r="C5" s="284"/>
      <c r="D5" s="284"/>
      <c r="E5" s="284"/>
      <c r="F5" s="284"/>
      <c r="G5" s="284"/>
      <c r="H5" s="69">
        <f>G3</f>
        <v>8</v>
      </c>
      <c r="I5" s="8" t="s">
        <v>1</v>
      </c>
      <c r="J5" s="69">
        <f>Бланк!AA5</f>
        <v>309</v>
      </c>
      <c r="K5" s="69">
        <f>Бланк!AB5</f>
        <v>215</v>
      </c>
      <c r="L5" s="69">
        <f>Бланк!AC5</f>
        <v>1</v>
      </c>
      <c r="M5" s="69" t="str">
        <f>Бланк!AD5</f>
        <v>LM63 Matrix</v>
      </c>
    </row>
    <row r="6" spans="1:16" ht="17.25" customHeight="1" x14ac:dyDescent="0.25">
      <c r="A6" s="283">
        <v>2</v>
      </c>
      <c r="B6" s="283">
        <f>Бланк!R6</f>
        <v>450</v>
      </c>
      <c r="C6" s="283">
        <f>Бланк!S6</f>
        <v>356</v>
      </c>
      <c r="D6" s="283">
        <f>Бланк!T6</f>
        <v>1</v>
      </c>
      <c r="E6" s="283" t="str">
        <f>Бланк!U6</f>
        <v>5-ти элем</v>
      </c>
      <c r="F6" s="283">
        <f>Бланк!W6</f>
        <v>18</v>
      </c>
      <c r="G6" s="283">
        <f>Бланк!X6</f>
        <v>8</v>
      </c>
      <c r="H6" s="69">
        <f>F6</f>
        <v>18</v>
      </c>
      <c r="I6" s="8" t="s">
        <v>14</v>
      </c>
      <c r="J6" s="69">
        <f>Бланк!AA6</f>
        <v>450</v>
      </c>
      <c r="K6" s="69">
        <f>Бланк!AB6</f>
        <v>164</v>
      </c>
      <c r="L6" s="69">
        <f>Бланк!AC6</f>
        <v>1</v>
      </c>
      <c r="M6" s="69" t="str">
        <f>Бланк!AD6</f>
        <v>SO70 Sherwood</v>
      </c>
    </row>
    <row r="7" spans="1:16" ht="17.25" customHeight="1" x14ac:dyDescent="0.25">
      <c r="A7" s="253"/>
      <c r="B7" s="253"/>
      <c r="C7" s="253"/>
      <c r="D7" s="253"/>
      <c r="E7" s="253"/>
      <c r="F7" s="253"/>
      <c r="G7" s="253"/>
      <c r="H7" s="69">
        <f>F6</f>
        <v>18</v>
      </c>
      <c r="I7" s="8" t="s">
        <v>15</v>
      </c>
      <c r="J7" s="69">
        <f>Бланк!AA7</f>
        <v>196</v>
      </c>
      <c r="K7" s="69">
        <f>Бланк!AB7</f>
        <v>164</v>
      </c>
      <c r="L7" s="69">
        <f>Бланк!AC7</f>
        <v>1</v>
      </c>
      <c r="M7" s="69" t="str">
        <f>Бланк!AD7</f>
        <v>SO70 Sherwood</v>
      </c>
    </row>
    <row r="8" spans="1:16" ht="17.25" customHeight="1" x14ac:dyDescent="0.25">
      <c r="A8" s="284"/>
      <c r="B8" s="284"/>
      <c r="C8" s="284"/>
      <c r="D8" s="284"/>
      <c r="E8" s="284"/>
      <c r="F8" s="284"/>
      <c r="G8" s="284"/>
      <c r="H8" s="69">
        <f>G6</f>
        <v>8</v>
      </c>
      <c r="I8" s="8" t="s">
        <v>1</v>
      </c>
      <c r="J8" s="69">
        <f>Бланк!AA8</f>
        <v>309</v>
      </c>
      <c r="K8" s="69">
        <f>Бланк!AB8</f>
        <v>215</v>
      </c>
      <c r="L8" s="69">
        <f>Бланк!AC8</f>
        <v>1</v>
      </c>
      <c r="M8" s="69" t="str">
        <f>Бланк!AD8</f>
        <v>SO70 Sherwood</v>
      </c>
    </row>
    <row r="9" spans="1:16" ht="17.25" customHeight="1" x14ac:dyDescent="0.25">
      <c r="A9" s="283">
        <v>3</v>
      </c>
      <c r="B9" s="283">
        <f>Бланк!R9</f>
        <v>450</v>
      </c>
      <c r="C9" s="283">
        <f>Бланк!S9</f>
        <v>356</v>
      </c>
      <c r="D9" s="283">
        <f>Бланк!T9</f>
        <v>1</v>
      </c>
      <c r="E9" s="283" t="str">
        <f>Бланк!U9</f>
        <v>5-ти элем</v>
      </c>
      <c r="F9" s="283">
        <f>Бланк!W9</f>
        <v>18</v>
      </c>
      <c r="G9" s="283">
        <f>Бланк!X9</f>
        <v>8</v>
      </c>
      <c r="H9" s="69">
        <f>F9</f>
        <v>18</v>
      </c>
      <c r="I9" s="8" t="s">
        <v>14</v>
      </c>
      <c r="J9" s="69">
        <f>Бланк!AA9</f>
        <v>450</v>
      </c>
      <c r="K9" s="69">
        <f>Бланк!AB9</f>
        <v>164</v>
      </c>
      <c r="L9" s="69">
        <f>Бланк!AC9</f>
        <v>1</v>
      </c>
      <c r="M9" s="69" t="str">
        <f>Бланк!AD9</f>
        <v>SO71 Sherwood</v>
      </c>
    </row>
    <row r="10" spans="1:16" ht="17.25" customHeight="1" x14ac:dyDescent="0.25">
      <c r="A10" s="253"/>
      <c r="B10" s="253"/>
      <c r="C10" s="253"/>
      <c r="D10" s="253"/>
      <c r="E10" s="253"/>
      <c r="F10" s="253"/>
      <c r="G10" s="253"/>
      <c r="H10" s="69">
        <f>F9</f>
        <v>18</v>
      </c>
      <c r="I10" s="8" t="s">
        <v>15</v>
      </c>
      <c r="J10" s="69">
        <f>Бланк!AA10</f>
        <v>196</v>
      </c>
      <c r="K10" s="69">
        <f>Бланк!AB10</f>
        <v>164</v>
      </c>
      <c r="L10" s="69">
        <f>Бланк!AC10</f>
        <v>1</v>
      </c>
      <c r="M10" s="69" t="str">
        <f>Бланк!AD10</f>
        <v>SO71 Sherwood</v>
      </c>
    </row>
    <row r="11" spans="1:16" ht="17.25" customHeight="1" x14ac:dyDescent="0.25">
      <c r="A11" s="284"/>
      <c r="B11" s="284"/>
      <c r="C11" s="284"/>
      <c r="D11" s="284"/>
      <c r="E11" s="284"/>
      <c r="F11" s="284"/>
      <c r="G11" s="284"/>
      <c r="H11" s="69">
        <f>G9</f>
        <v>8</v>
      </c>
      <c r="I11" s="8" t="s">
        <v>1</v>
      </c>
      <c r="J11" s="69">
        <f>Бланк!AA11</f>
        <v>309</v>
      </c>
      <c r="K11" s="69">
        <f>Бланк!AB11</f>
        <v>215</v>
      </c>
      <c r="L11" s="69">
        <f>Бланк!AC11</f>
        <v>1</v>
      </c>
      <c r="M11" s="69" t="str">
        <f>Бланк!AD11</f>
        <v>SO71 Sherwood</v>
      </c>
    </row>
    <row r="12" spans="1:16" ht="17.25" customHeight="1" x14ac:dyDescent="0.25">
      <c r="A12" s="283">
        <v>4</v>
      </c>
      <c r="B12" s="283">
        <f>Бланк!R12</f>
        <v>0</v>
      </c>
      <c r="C12" s="283">
        <f>Бланк!S12</f>
        <v>0</v>
      </c>
      <c r="D12" s="283">
        <f>Бланк!T12</f>
        <v>0</v>
      </c>
      <c r="E12" s="283">
        <f>Бланк!U12</f>
        <v>0</v>
      </c>
      <c r="F12" s="283">
        <f>Бланк!W12</f>
        <v>18</v>
      </c>
      <c r="G12" s="283">
        <f>Бланк!X12</f>
        <v>0</v>
      </c>
      <c r="H12" s="69">
        <f>F12</f>
        <v>18</v>
      </c>
      <c r="I12" s="8" t="s">
        <v>14</v>
      </c>
      <c r="J12" s="69">
        <f>Бланк!AA12</f>
        <v>0</v>
      </c>
      <c r="K12" s="69">
        <f>Бланк!AB12</f>
        <v>164</v>
      </c>
      <c r="L12" s="69">
        <f>Бланк!AC12</f>
        <v>0</v>
      </c>
      <c r="M12" s="69">
        <f>Бланк!AD12</f>
        <v>0</v>
      </c>
    </row>
    <row r="13" spans="1:16" ht="17.25" customHeight="1" x14ac:dyDescent="0.25">
      <c r="A13" s="253"/>
      <c r="B13" s="253"/>
      <c r="C13" s="253"/>
      <c r="D13" s="253"/>
      <c r="E13" s="253"/>
      <c r="F13" s="253"/>
      <c r="G13" s="253"/>
      <c r="H13" s="69">
        <f>F12</f>
        <v>18</v>
      </c>
      <c r="I13" s="8" t="s">
        <v>15</v>
      </c>
      <c r="J13" s="69">
        <f>Бланк!AA13</f>
        <v>0</v>
      </c>
      <c r="K13" s="69">
        <f>Бланк!AB13</f>
        <v>0</v>
      </c>
      <c r="L13" s="69">
        <f>Бланк!AC13</f>
        <v>0</v>
      </c>
      <c r="M13" s="69">
        <f>Бланк!AD13</f>
        <v>0</v>
      </c>
    </row>
    <row r="14" spans="1:16" ht="17.25" customHeight="1" x14ac:dyDescent="0.25">
      <c r="A14" s="284"/>
      <c r="B14" s="284"/>
      <c r="C14" s="284"/>
      <c r="D14" s="284"/>
      <c r="E14" s="284"/>
      <c r="F14" s="284"/>
      <c r="G14" s="284"/>
      <c r="H14" s="69">
        <f>G12</f>
        <v>0</v>
      </c>
      <c r="I14" s="8" t="s">
        <v>1</v>
      </c>
      <c r="J14" s="69">
        <f>Бланк!AA14</f>
        <v>0</v>
      </c>
      <c r="K14" s="69">
        <f>Бланк!AB14</f>
        <v>0</v>
      </c>
      <c r="L14" s="69">
        <f>Бланк!AC14</f>
        <v>0</v>
      </c>
      <c r="M14" s="69">
        <f>Бланк!AD14</f>
        <v>0</v>
      </c>
    </row>
    <row r="15" spans="1:16" ht="17.25" customHeight="1" x14ac:dyDescent="0.25">
      <c r="A15" s="283">
        <v>5</v>
      </c>
      <c r="B15" s="283">
        <f>Бланк!R15</f>
        <v>0</v>
      </c>
      <c r="C15" s="283">
        <f>Бланк!S15</f>
        <v>0</v>
      </c>
      <c r="D15" s="283">
        <f>Бланк!T15</f>
        <v>0</v>
      </c>
      <c r="E15" s="283">
        <f>Бланк!U15</f>
        <v>0</v>
      </c>
      <c r="F15" s="283">
        <f>Бланк!W15</f>
        <v>18</v>
      </c>
      <c r="G15" s="283">
        <f>Бланк!X15</f>
        <v>0</v>
      </c>
      <c r="H15" s="69">
        <f>F15</f>
        <v>18</v>
      </c>
      <c r="I15" s="8" t="s">
        <v>14</v>
      </c>
      <c r="J15" s="69">
        <f>Бланк!AA15</f>
        <v>0</v>
      </c>
      <c r="K15" s="69">
        <f>Бланк!AB15</f>
        <v>164</v>
      </c>
      <c r="L15" s="69">
        <f>Бланк!AC15</f>
        <v>0</v>
      </c>
      <c r="M15" s="69">
        <f>Бланк!AD15</f>
        <v>0</v>
      </c>
    </row>
    <row r="16" spans="1:16" ht="17.25" customHeight="1" x14ac:dyDescent="0.25">
      <c r="A16" s="253"/>
      <c r="B16" s="253"/>
      <c r="C16" s="253"/>
      <c r="D16" s="253"/>
      <c r="E16" s="253"/>
      <c r="F16" s="253"/>
      <c r="G16" s="253"/>
      <c r="H16" s="69">
        <f>F15</f>
        <v>18</v>
      </c>
      <c r="I16" s="8" t="s">
        <v>15</v>
      </c>
      <c r="J16" s="69">
        <f>Бланк!AA16</f>
        <v>0</v>
      </c>
      <c r="K16" s="69">
        <f>Бланк!AB16</f>
        <v>0</v>
      </c>
      <c r="L16" s="69">
        <f>Бланк!AC16</f>
        <v>0</v>
      </c>
      <c r="M16" s="69">
        <f>Бланк!AD16</f>
        <v>0</v>
      </c>
    </row>
    <row r="17" spans="1:13" ht="17.25" customHeight="1" x14ac:dyDescent="0.25">
      <c r="A17" s="284"/>
      <c r="B17" s="284"/>
      <c r="C17" s="284"/>
      <c r="D17" s="284"/>
      <c r="E17" s="284"/>
      <c r="F17" s="284"/>
      <c r="G17" s="284"/>
      <c r="H17" s="69">
        <f>G15</f>
        <v>0</v>
      </c>
      <c r="I17" s="8" t="s">
        <v>1</v>
      </c>
      <c r="J17" s="69">
        <f>Бланк!AA17</f>
        <v>0</v>
      </c>
      <c r="K17" s="69">
        <f>Бланк!AB17</f>
        <v>0</v>
      </c>
      <c r="L17" s="69">
        <f>Бланк!AC17</f>
        <v>0</v>
      </c>
      <c r="M17" s="69">
        <f>Бланк!AD17</f>
        <v>0</v>
      </c>
    </row>
    <row r="18" spans="1:13" ht="17.25" customHeight="1" x14ac:dyDescent="0.25">
      <c r="A18" s="283">
        <v>6</v>
      </c>
      <c r="B18" s="283">
        <f>Бланк!R18</f>
        <v>0</v>
      </c>
      <c r="C18" s="283">
        <f>Бланк!S18</f>
        <v>0</v>
      </c>
      <c r="D18" s="283">
        <f>Бланк!T18</f>
        <v>0</v>
      </c>
      <c r="E18" s="283">
        <f>Бланк!U18</f>
        <v>0</v>
      </c>
      <c r="F18" s="283">
        <f>Бланк!W18</f>
        <v>18</v>
      </c>
      <c r="G18" s="283">
        <f>Бланк!X18</f>
        <v>0</v>
      </c>
      <c r="H18" s="69">
        <f>F18</f>
        <v>18</v>
      </c>
      <c r="I18" s="8" t="s">
        <v>14</v>
      </c>
      <c r="J18" s="69">
        <f>Бланк!AA18</f>
        <v>0</v>
      </c>
      <c r="K18" s="69">
        <f>Бланк!AB18</f>
        <v>164</v>
      </c>
      <c r="L18" s="69">
        <f>Бланк!AC18</f>
        <v>0</v>
      </c>
      <c r="M18" s="69">
        <f>Бланк!AD18</f>
        <v>0</v>
      </c>
    </row>
    <row r="19" spans="1:13" ht="17.25" customHeight="1" x14ac:dyDescent="0.25">
      <c r="A19" s="253"/>
      <c r="B19" s="253"/>
      <c r="C19" s="253"/>
      <c r="D19" s="253"/>
      <c r="E19" s="253"/>
      <c r="F19" s="253"/>
      <c r="G19" s="253"/>
      <c r="H19" s="69">
        <f>F18</f>
        <v>18</v>
      </c>
      <c r="I19" s="8" t="s">
        <v>15</v>
      </c>
      <c r="J19" s="69">
        <f>Бланк!AA19</f>
        <v>0</v>
      </c>
      <c r="K19" s="69">
        <f>Бланк!AB19</f>
        <v>0</v>
      </c>
      <c r="L19" s="69">
        <f>Бланк!AC19</f>
        <v>0</v>
      </c>
      <c r="M19" s="69">
        <f>Бланк!AD19</f>
        <v>0</v>
      </c>
    </row>
    <row r="20" spans="1:13" ht="17.25" customHeight="1" x14ac:dyDescent="0.25">
      <c r="A20" s="284"/>
      <c r="B20" s="284"/>
      <c r="C20" s="284"/>
      <c r="D20" s="284"/>
      <c r="E20" s="284"/>
      <c r="F20" s="284"/>
      <c r="G20" s="284"/>
      <c r="H20" s="69">
        <f>G18</f>
        <v>0</v>
      </c>
      <c r="I20" s="8" t="s">
        <v>1</v>
      </c>
      <c r="J20" s="69">
        <f>Бланк!AA20</f>
        <v>0</v>
      </c>
      <c r="K20" s="69">
        <f>Бланк!AB20</f>
        <v>0</v>
      </c>
      <c r="L20" s="69">
        <f>Бланк!AC20</f>
        <v>0</v>
      </c>
      <c r="M20" s="69">
        <f>Бланк!AD20</f>
        <v>0</v>
      </c>
    </row>
    <row r="21" spans="1:13" ht="17.25" customHeight="1" x14ac:dyDescent="0.25">
      <c r="A21" s="283">
        <v>7</v>
      </c>
      <c r="B21" s="283">
        <f>Бланк!R21</f>
        <v>0</v>
      </c>
      <c r="C21" s="283">
        <f>Бланк!S21</f>
        <v>0</v>
      </c>
      <c r="D21" s="283">
        <f>Бланк!T21</f>
        <v>0</v>
      </c>
      <c r="E21" s="283">
        <f>Бланк!U21</f>
        <v>0</v>
      </c>
      <c r="F21" s="283">
        <f>Бланк!W21</f>
        <v>18</v>
      </c>
      <c r="G21" s="283">
        <f>Бланк!X21</f>
        <v>0</v>
      </c>
      <c r="H21" s="69">
        <f>F21</f>
        <v>18</v>
      </c>
      <c r="I21" s="8" t="s">
        <v>14</v>
      </c>
      <c r="J21" s="69">
        <f>Бланк!AA21</f>
        <v>0</v>
      </c>
      <c r="K21" s="69">
        <f>Бланк!AB21</f>
        <v>164</v>
      </c>
      <c r="L21" s="69">
        <f>Бланк!AC21</f>
        <v>0</v>
      </c>
      <c r="M21" s="69">
        <f>Бланк!AD21</f>
        <v>0</v>
      </c>
    </row>
    <row r="22" spans="1:13" ht="17.25" customHeight="1" x14ac:dyDescent="0.25">
      <c r="A22" s="253"/>
      <c r="B22" s="253"/>
      <c r="C22" s="253"/>
      <c r="D22" s="253"/>
      <c r="E22" s="253"/>
      <c r="F22" s="253"/>
      <c r="G22" s="253"/>
      <c r="H22" s="69">
        <f>F21</f>
        <v>18</v>
      </c>
      <c r="I22" s="8" t="s">
        <v>15</v>
      </c>
      <c r="J22" s="69">
        <f>Бланк!AA22</f>
        <v>0</v>
      </c>
      <c r="K22" s="69">
        <f>Бланк!AB22</f>
        <v>0</v>
      </c>
      <c r="L22" s="69">
        <f>Бланк!AC22</f>
        <v>0</v>
      </c>
      <c r="M22" s="69">
        <f>Бланк!AD22</f>
        <v>0</v>
      </c>
    </row>
    <row r="23" spans="1:13" ht="17.25" customHeight="1" x14ac:dyDescent="0.25">
      <c r="A23" s="284"/>
      <c r="B23" s="284"/>
      <c r="C23" s="284"/>
      <c r="D23" s="284"/>
      <c r="E23" s="284"/>
      <c r="F23" s="284"/>
      <c r="G23" s="284"/>
      <c r="H23" s="69">
        <f>G21</f>
        <v>0</v>
      </c>
      <c r="I23" s="8" t="s">
        <v>1</v>
      </c>
      <c r="J23" s="69">
        <f>Бланк!AA23</f>
        <v>0</v>
      </c>
      <c r="K23" s="69">
        <f>Бланк!AB23</f>
        <v>0</v>
      </c>
      <c r="L23" s="69">
        <f>Бланк!AC23</f>
        <v>0</v>
      </c>
      <c r="M23" s="69">
        <f>Бланк!AD23</f>
        <v>0</v>
      </c>
    </row>
    <row r="24" spans="1:13" ht="17.25" customHeight="1" x14ac:dyDescent="0.25">
      <c r="A24" s="283">
        <v>8</v>
      </c>
      <c r="B24" s="283">
        <f>Бланк!R24</f>
        <v>0</v>
      </c>
      <c r="C24" s="283">
        <f>Бланк!S24</f>
        <v>0</v>
      </c>
      <c r="D24" s="283">
        <f>Бланк!T24</f>
        <v>0</v>
      </c>
      <c r="E24" s="283">
        <f>Бланк!U24</f>
        <v>0</v>
      </c>
      <c r="F24" s="283">
        <f>Бланк!W24</f>
        <v>18</v>
      </c>
      <c r="G24" s="283">
        <f>Бланк!X24</f>
        <v>0</v>
      </c>
      <c r="H24" s="69">
        <f>F24</f>
        <v>18</v>
      </c>
      <c r="I24" s="8" t="s">
        <v>14</v>
      </c>
      <c r="J24" s="69">
        <f>Бланк!AA24</f>
        <v>0</v>
      </c>
      <c r="K24" s="69">
        <f>Бланк!AB24</f>
        <v>164</v>
      </c>
      <c r="L24" s="69">
        <f>Бланк!AC24</f>
        <v>0</v>
      </c>
      <c r="M24" s="69">
        <f>Бланк!AD24</f>
        <v>0</v>
      </c>
    </row>
    <row r="25" spans="1:13" ht="17.25" customHeight="1" x14ac:dyDescent="0.25">
      <c r="A25" s="253"/>
      <c r="B25" s="253"/>
      <c r="C25" s="253"/>
      <c r="D25" s="253"/>
      <c r="E25" s="253"/>
      <c r="F25" s="253"/>
      <c r="G25" s="253"/>
      <c r="H25" s="69">
        <f>F24</f>
        <v>18</v>
      </c>
      <c r="I25" s="8" t="s">
        <v>15</v>
      </c>
      <c r="J25" s="69">
        <f>Бланк!AA25</f>
        <v>0</v>
      </c>
      <c r="K25" s="69">
        <f>Бланк!AB25</f>
        <v>0</v>
      </c>
      <c r="L25" s="69">
        <f>Бланк!AC25</f>
        <v>0</v>
      </c>
      <c r="M25" s="69">
        <f>Бланк!AD25</f>
        <v>0</v>
      </c>
    </row>
    <row r="26" spans="1:13" ht="17.25" customHeight="1" x14ac:dyDescent="0.25">
      <c r="A26" s="284"/>
      <c r="B26" s="284"/>
      <c r="C26" s="284"/>
      <c r="D26" s="284"/>
      <c r="E26" s="284"/>
      <c r="F26" s="284"/>
      <c r="G26" s="284"/>
      <c r="H26" s="69">
        <f>G24</f>
        <v>0</v>
      </c>
      <c r="I26" s="8" t="s">
        <v>1</v>
      </c>
      <c r="J26" s="69">
        <f>Бланк!AA26</f>
        <v>0</v>
      </c>
      <c r="K26" s="69">
        <f>Бланк!AB26</f>
        <v>0</v>
      </c>
      <c r="L26" s="69">
        <f>Бланк!AC26</f>
        <v>0</v>
      </c>
      <c r="M26" s="69">
        <f>Бланк!AD26</f>
        <v>0</v>
      </c>
    </row>
    <row r="27" spans="1:13" ht="17.25" customHeight="1" x14ac:dyDescent="0.25">
      <c r="A27" s="283">
        <v>9</v>
      </c>
      <c r="B27" s="283">
        <f>Бланк!R27</f>
        <v>0</v>
      </c>
      <c r="C27" s="283">
        <f>Бланк!S27</f>
        <v>0</v>
      </c>
      <c r="D27" s="283">
        <f>Бланк!T27</f>
        <v>0</v>
      </c>
      <c r="E27" s="283">
        <f>Бланк!U27</f>
        <v>0</v>
      </c>
      <c r="F27" s="283">
        <f>Бланк!W27</f>
        <v>18</v>
      </c>
      <c r="G27" s="283">
        <f>Бланк!X27</f>
        <v>0</v>
      </c>
      <c r="H27" s="69">
        <f>F27</f>
        <v>18</v>
      </c>
      <c r="I27" s="8" t="s">
        <v>14</v>
      </c>
      <c r="J27" s="69">
        <f>Бланк!AA27</f>
        <v>0</v>
      </c>
      <c r="K27" s="69">
        <f>Бланк!AB27</f>
        <v>164</v>
      </c>
      <c r="L27" s="69">
        <f>Бланк!AC27</f>
        <v>0</v>
      </c>
      <c r="M27" s="69">
        <f>Бланк!AD27</f>
        <v>0</v>
      </c>
    </row>
    <row r="28" spans="1:13" ht="17.25" customHeight="1" x14ac:dyDescent="0.25">
      <c r="A28" s="253"/>
      <c r="B28" s="253"/>
      <c r="C28" s="253"/>
      <c r="D28" s="253"/>
      <c r="E28" s="253"/>
      <c r="F28" s="253"/>
      <c r="G28" s="253"/>
      <c r="H28" s="69">
        <f>F27</f>
        <v>18</v>
      </c>
      <c r="I28" s="8" t="s">
        <v>15</v>
      </c>
      <c r="J28" s="69">
        <f>Бланк!AA28</f>
        <v>0</v>
      </c>
      <c r="K28" s="69">
        <f>Бланк!AB28</f>
        <v>0</v>
      </c>
      <c r="L28" s="69">
        <f>Бланк!AC28</f>
        <v>0</v>
      </c>
      <c r="M28" s="69">
        <f>Бланк!AD28</f>
        <v>0</v>
      </c>
    </row>
    <row r="29" spans="1:13" ht="17.25" customHeight="1" x14ac:dyDescent="0.25">
      <c r="A29" s="284"/>
      <c r="B29" s="284"/>
      <c r="C29" s="284"/>
      <c r="D29" s="284"/>
      <c r="E29" s="284"/>
      <c r="F29" s="284"/>
      <c r="G29" s="284"/>
      <c r="H29" s="69">
        <f>G27</f>
        <v>0</v>
      </c>
      <c r="I29" s="8" t="s">
        <v>1</v>
      </c>
      <c r="J29" s="69">
        <f>Бланк!AA29</f>
        <v>0</v>
      </c>
      <c r="K29" s="69">
        <f>Бланк!AB29</f>
        <v>0</v>
      </c>
      <c r="L29" s="69">
        <f>Бланк!AC29</f>
        <v>0</v>
      </c>
      <c r="M29" s="69">
        <f>Бланк!AD29</f>
        <v>0</v>
      </c>
    </row>
    <row r="30" spans="1:13" ht="17.25" customHeight="1" x14ac:dyDescent="0.25">
      <c r="A30" s="283">
        <v>10</v>
      </c>
      <c r="B30" s="283">
        <f>Бланк!R30</f>
        <v>0</v>
      </c>
      <c r="C30" s="283">
        <f>Бланк!S30</f>
        <v>0</v>
      </c>
      <c r="D30" s="283">
        <f>Бланк!T30</f>
        <v>0</v>
      </c>
      <c r="E30" s="283">
        <f>Бланк!U30</f>
        <v>0</v>
      </c>
      <c r="F30" s="283">
        <f>Бланк!W30</f>
        <v>18</v>
      </c>
      <c r="G30" s="283">
        <f>Бланк!X30</f>
        <v>0</v>
      </c>
      <c r="H30" s="69">
        <f>F30</f>
        <v>18</v>
      </c>
      <c r="I30" s="8" t="s">
        <v>14</v>
      </c>
      <c r="J30" s="69">
        <f>Бланк!AA30</f>
        <v>0</v>
      </c>
      <c r="K30" s="69">
        <f>Бланк!AB30</f>
        <v>164</v>
      </c>
      <c r="L30" s="69">
        <f>Бланк!AC30</f>
        <v>0</v>
      </c>
      <c r="M30" s="69">
        <f>Бланк!AD30</f>
        <v>0</v>
      </c>
    </row>
    <row r="31" spans="1:13" ht="17.25" customHeight="1" x14ac:dyDescent="0.25">
      <c r="A31" s="253"/>
      <c r="B31" s="253"/>
      <c r="C31" s="253"/>
      <c r="D31" s="253"/>
      <c r="E31" s="253"/>
      <c r="F31" s="253"/>
      <c r="G31" s="253"/>
      <c r="H31" s="69">
        <f>F30</f>
        <v>18</v>
      </c>
      <c r="I31" s="8" t="s">
        <v>15</v>
      </c>
      <c r="J31" s="69">
        <f>Бланк!AA31</f>
        <v>0</v>
      </c>
      <c r="K31" s="69">
        <f>Бланк!AB31</f>
        <v>0</v>
      </c>
      <c r="L31" s="69">
        <f>Бланк!AC31</f>
        <v>0</v>
      </c>
      <c r="M31" s="69">
        <f>Бланк!AD31</f>
        <v>0</v>
      </c>
    </row>
    <row r="32" spans="1:13" ht="17.25" customHeight="1" x14ac:dyDescent="0.25">
      <c r="A32" s="284"/>
      <c r="B32" s="284"/>
      <c r="C32" s="284"/>
      <c r="D32" s="284"/>
      <c r="E32" s="284"/>
      <c r="F32" s="284"/>
      <c r="G32" s="284"/>
      <c r="H32" s="69">
        <f>G30</f>
        <v>0</v>
      </c>
      <c r="I32" s="8" t="s">
        <v>1</v>
      </c>
      <c r="J32" s="69">
        <f>Бланк!AA32</f>
        <v>0</v>
      </c>
      <c r="K32" s="69">
        <f>Бланк!AB32</f>
        <v>0</v>
      </c>
      <c r="L32" s="69">
        <f>Бланк!AC32</f>
        <v>0</v>
      </c>
      <c r="M32" s="69">
        <f>Бланк!AD32</f>
        <v>0</v>
      </c>
    </row>
    <row r="33" spans="1:13" ht="17.25" customHeight="1" x14ac:dyDescent="0.25">
      <c r="A33" s="283">
        <v>11</v>
      </c>
      <c r="B33" s="283">
        <f>Бланк!R33</f>
        <v>0</v>
      </c>
      <c r="C33" s="283">
        <f>Бланк!S33</f>
        <v>0</v>
      </c>
      <c r="D33" s="283">
        <f>Бланк!T33</f>
        <v>0</v>
      </c>
      <c r="E33" s="283">
        <f>Бланк!U33</f>
        <v>0</v>
      </c>
      <c r="F33" s="283">
        <f>Бланк!W33</f>
        <v>18</v>
      </c>
      <c r="G33" s="283">
        <f>Бланк!X33</f>
        <v>0</v>
      </c>
      <c r="H33" s="69">
        <f>F33</f>
        <v>18</v>
      </c>
      <c r="I33" s="8" t="s">
        <v>14</v>
      </c>
      <c r="J33" s="69">
        <f>Бланк!AA33</f>
        <v>0</v>
      </c>
      <c r="K33" s="69">
        <f>Бланк!AB33</f>
        <v>164</v>
      </c>
      <c r="L33" s="69">
        <f>Бланк!AC33</f>
        <v>0</v>
      </c>
      <c r="M33" s="69">
        <f>Бланк!AD33</f>
        <v>0</v>
      </c>
    </row>
    <row r="34" spans="1:13" ht="17.25" customHeight="1" x14ac:dyDescent="0.25">
      <c r="A34" s="253"/>
      <c r="B34" s="253"/>
      <c r="C34" s="253"/>
      <c r="D34" s="253"/>
      <c r="E34" s="253"/>
      <c r="F34" s="253"/>
      <c r="G34" s="253"/>
      <c r="H34" s="69">
        <f>F33</f>
        <v>18</v>
      </c>
      <c r="I34" s="8" t="s">
        <v>15</v>
      </c>
      <c r="J34" s="69">
        <f>Бланк!AA34</f>
        <v>0</v>
      </c>
      <c r="K34" s="69">
        <f>Бланк!AB34</f>
        <v>0</v>
      </c>
      <c r="L34" s="69">
        <f>Бланк!AC34</f>
        <v>0</v>
      </c>
      <c r="M34" s="69">
        <f>Бланк!AD34</f>
        <v>0</v>
      </c>
    </row>
    <row r="35" spans="1:13" ht="17.25" customHeight="1" x14ac:dyDescent="0.25">
      <c r="A35" s="284"/>
      <c r="B35" s="284"/>
      <c r="C35" s="284"/>
      <c r="D35" s="284"/>
      <c r="E35" s="284"/>
      <c r="F35" s="284"/>
      <c r="G35" s="284"/>
      <c r="H35" s="69">
        <f>G33</f>
        <v>0</v>
      </c>
      <c r="I35" s="8" t="s">
        <v>1</v>
      </c>
      <c r="J35" s="69">
        <f>Бланк!AA35</f>
        <v>0</v>
      </c>
      <c r="K35" s="69">
        <f>Бланк!AB35</f>
        <v>0</v>
      </c>
      <c r="L35" s="69">
        <f>Бланк!AC35</f>
        <v>0</v>
      </c>
      <c r="M35" s="69">
        <f>Бланк!AD35</f>
        <v>0</v>
      </c>
    </row>
    <row r="36" spans="1:13" ht="17.25" customHeight="1" x14ac:dyDescent="0.25">
      <c r="A36" s="283">
        <v>12</v>
      </c>
      <c r="B36" s="283">
        <f>Бланк!R36</f>
        <v>0</v>
      </c>
      <c r="C36" s="283">
        <f>Бланк!S36</f>
        <v>0</v>
      </c>
      <c r="D36" s="283">
        <f>Бланк!T36</f>
        <v>0</v>
      </c>
      <c r="E36" s="283">
        <f>Бланк!U36</f>
        <v>0</v>
      </c>
      <c r="F36" s="283">
        <f>Бланк!W36</f>
        <v>18</v>
      </c>
      <c r="G36" s="283">
        <f>Бланк!X36</f>
        <v>0</v>
      </c>
      <c r="H36" s="69">
        <f>F36</f>
        <v>18</v>
      </c>
      <c r="I36" s="8" t="s">
        <v>14</v>
      </c>
      <c r="J36" s="69">
        <f>Бланк!AA36</f>
        <v>0</v>
      </c>
      <c r="K36" s="69">
        <f>Бланк!AB36</f>
        <v>164</v>
      </c>
      <c r="L36" s="69">
        <f>Бланк!AC36</f>
        <v>0</v>
      </c>
      <c r="M36" s="69">
        <f>Бланк!AD36</f>
        <v>0</v>
      </c>
    </row>
    <row r="37" spans="1:13" ht="17.25" customHeight="1" x14ac:dyDescent="0.25">
      <c r="A37" s="253"/>
      <c r="B37" s="253"/>
      <c r="C37" s="253"/>
      <c r="D37" s="253"/>
      <c r="E37" s="253"/>
      <c r="F37" s="253"/>
      <c r="G37" s="253"/>
      <c r="H37" s="69">
        <f>F36</f>
        <v>18</v>
      </c>
      <c r="I37" s="8" t="s">
        <v>15</v>
      </c>
      <c r="J37" s="69">
        <f>Бланк!AA37</f>
        <v>0</v>
      </c>
      <c r="K37" s="69">
        <f>Бланк!AB37</f>
        <v>0</v>
      </c>
      <c r="L37" s="69">
        <f>Бланк!AC37</f>
        <v>0</v>
      </c>
      <c r="M37" s="69">
        <f>Бланк!AD37</f>
        <v>0</v>
      </c>
    </row>
    <row r="38" spans="1:13" ht="17.25" customHeight="1" x14ac:dyDescent="0.25">
      <c r="A38" s="284"/>
      <c r="B38" s="284"/>
      <c r="C38" s="284"/>
      <c r="D38" s="284"/>
      <c r="E38" s="284"/>
      <c r="F38" s="284"/>
      <c r="G38" s="284"/>
      <c r="H38" s="69">
        <f>G36</f>
        <v>0</v>
      </c>
      <c r="I38" s="8" t="s">
        <v>1</v>
      </c>
      <c r="J38" s="69">
        <f>Бланк!AA38</f>
        <v>0</v>
      </c>
      <c r="K38" s="69">
        <f>Бланк!AB38</f>
        <v>0</v>
      </c>
      <c r="L38" s="69">
        <f>Бланк!AC38</f>
        <v>0</v>
      </c>
      <c r="M38" s="69">
        <f>Бланк!AD38</f>
        <v>0</v>
      </c>
    </row>
    <row r="39" spans="1:13" ht="17.25" customHeight="1" x14ac:dyDescent="0.25">
      <c r="A39" s="283">
        <v>13</v>
      </c>
      <c r="B39" s="283">
        <f>Бланк!R39</f>
        <v>0</v>
      </c>
      <c r="C39" s="283">
        <f>Бланк!S39</f>
        <v>0</v>
      </c>
      <c r="D39" s="283">
        <f>Бланк!T39</f>
        <v>0</v>
      </c>
      <c r="E39" s="283">
        <f>Бланк!U39</f>
        <v>0</v>
      </c>
      <c r="F39" s="283">
        <f>Бланк!W39</f>
        <v>18</v>
      </c>
      <c r="G39" s="283">
        <f>Бланк!X39</f>
        <v>0</v>
      </c>
      <c r="H39" s="69">
        <f>F39</f>
        <v>18</v>
      </c>
      <c r="I39" s="8" t="s">
        <v>14</v>
      </c>
      <c r="J39" s="69">
        <f>Бланк!AA39</f>
        <v>0</v>
      </c>
      <c r="K39" s="69">
        <f>Бланк!AB39</f>
        <v>164</v>
      </c>
      <c r="L39" s="69">
        <f>Бланк!AC39</f>
        <v>0</v>
      </c>
      <c r="M39" s="69">
        <f>Бланк!AD39</f>
        <v>0</v>
      </c>
    </row>
    <row r="40" spans="1:13" ht="17.25" customHeight="1" x14ac:dyDescent="0.25">
      <c r="A40" s="253"/>
      <c r="B40" s="253"/>
      <c r="C40" s="253"/>
      <c r="D40" s="253"/>
      <c r="E40" s="253"/>
      <c r="F40" s="253"/>
      <c r="G40" s="253"/>
      <c r="H40" s="69">
        <f>F39</f>
        <v>18</v>
      </c>
      <c r="I40" s="8" t="s">
        <v>15</v>
      </c>
      <c r="J40" s="69">
        <f>Бланк!AA40</f>
        <v>0</v>
      </c>
      <c r="K40" s="69">
        <f>Бланк!AB40</f>
        <v>0</v>
      </c>
      <c r="L40" s="69">
        <f>Бланк!AC40</f>
        <v>0</v>
      </c>
      <c r="M40" s="69">
        <f>Бланк!AD40</f>
        <v>0</v>
      </c>
    </row>
    <row r="41" spans="1:13" ht="17.25" customHeight="1" x14ac:dyDescent="0.25">
      <c r="A41" s="284"/>
      <c r="B41" s="284"/>
      <c r="C41" s="284"/>
      <c r="D41" s="284"/>
      <c r="E41" s="284"/>
      <c r="F41" s="284"/>
      <c r="G41" s="284"/>
      <c r="H41" s="69">
        <f>G39</f>
        <v>0</v>
      </c>
      <c r="I41" s="8" t="s">
        <v>1</v>
      </c>
      <c r="J41" s="69">
        <f>Бланк!AA41</f>
        <v>0</v>
      </c>
      <c r="K41" s="69">
        <f>Бланк!AB41</f>
        <v>0</v>
      </c>
      <c r="L41" s="69">
        <f>Бланк!AC41</f>
        <v>0</v>
      </c>
      <c r="M41" s="69">
        <f>Бланк!AD41</f>
        <v>0</v>
      </c>
    </row>
    <row r="42" spans="1:13" ht="17.25" customHeight="1" x14ac:dyDescent="0.25">
      <c r="A42" s="283">
        <v>14</v>
      </c>
      <c r="B42" s="283">
        <f>Бланк!R42</f>
        <v>0</v>
      </c>
      <c r="C42" s="283">
        <f>Бланк!S42</f>
        <v>0</v>
      </c>
      <c r="D42" s="283">
        <f>Бланк!T42</f>
        <v>0</v>
      </c>
      <c r="E42" s="283">
        <f>Бланк!U42</f>
        <v>0</v>
      </c>
      <c r="F42" s="283">
        <f>Бланк!W42</f>
        <v>18</v>
      </c>
      <c r="G42" s="283">
        <f>Бланк!X42</f>
        <v>0</v>
      </c>
      <c r="H42" s="69">
        <f>F42</f>
        <v>18</v>
      </c>
      <c r="I42" s="8" t="s">
        <v>14</v>
      </c>
      <c r="J42" s="69">
        <f>Бланк!AA42</f>
        <v>0</v>
      </c>
      <c r="K42" s="69">
        <f>Бланк!AB42</f>
        <v>164</v>
      </c>
      <c r="L42" s="69">
        <f>Бланк!AC42</f>
        <v>0</v>
      </c>
      <c r="M42" s="69">
        <f>Бланк!AD42</f>
        <v>0</v>
      </c>
    </row>
    <row r="43" spans="1:13" ht="17.25" customHeight="1" x14ac:dyDescent="0.25">
      <c r="A43" s="253"/>
      <c r="B43" s="253"/>
      <c r="C43" s="253"/>
      <c r="D43" s="253"/>
      <c r="E43" s="253"/>
      <c r="F43" s="253"/>
      <c r="G43" s="253"/>
      <c r="H43" s="69">
        <f>F42</f>
        <v>18</v>
      </c>
      <c r="I43" s="8" t="s">
        <v>15</v>
      </c>
      <c r="J43" s="69">
        <f>Бланк!AA43</f>
        <v>0</v>
      </c>
      <c r="K43" s="69">
        <f>Бланк!AB43</f>
        <v>0</v>
      </c>
      <c r="L43" s="69">
        <f>Бланк!AC43</f>
        <v>0</v>
      </c>
      <c r="M43" s="69">
        <f>Бланк!AD43</f>
        <v>0</v>
      </c>
    </row>
    <row r="44" spans="1:13" ht="17.25" customHeight="1" x14ac:dyDescent="0.25">
      <c r="A44" s="284"/>
      <c r="B44" s="284"/>
      <c r="C44" s="284"/>
      <c r="D44" s="284"/>
      <c r="E44" s="284"/>
      <c r="F44" s="284"/>
      <c r="G44" s="284"/>
      <c r="H44" s="69">
        <f>G42</f>
        <v>0</v>
      </c>
      <c r="I44" s="8" t="s">
        <v>1</v>
      </c>
      <c r="J44" s="69">
        <f>Бланк!AA44</f>
        <v>0</v>
      </c>
      <c r="K44" s="69">
        <f>Бланк!AB44</f>
        <v>0</v>
      </c>
      <c r="L44" s="69">
        <f>Бланк!AC44</f>
        <v>0</v>
      </c>
      <c r="M44" s="69">
        <f>Бланк!AD44</f>
        <v>0</v>
      </c>
    </row>
    <row r="45" spans="1:13" ht="17.25" customHeight="1" x14ac:dyDescent="0.25">
      <c r="A45" s="283">
        <v>15</v>
      </c>
      <c r="B45" s="283">
        <f>Бланк!R45</f>
        <v>0</v>
      </c>
      <c r="C45" s="283">
        <f>Бланк!S45</f>
        <v>0</v>
      </c>
      <c r="D45" s="283">
        <f>Бланк!T45</f>
        <v>0</v>
      </c>
      <c r="E45" s="283">
        <f>Бланк!U45</f>
        <v>0</v>
      </c>
      <c r="F45" s="283">
        <f>Бланк!W45</f>
        <v>18</v>
      </c>
      <c r="G45" s="283">
        <f>Бланк!X45</f>
        <v>0</v>
      </c>
      <c r="H45" s="69">
        <f>F45</f>
        <v>18</v>
      </c>
      <c r="I45" s="8" t="s">
        <v>14</v>
      </c>
      <c r="J45" s="69">
        <f>Бланк!AA45</f>
        <v>0</v>
      </c>
      <c r="K45" s="69">
        <f>Бланк!AB45</f>
        <v>164</v>
      </c>
      <c r="L45" s="69">
        <f>Бланк!AC45</f>
        <v>0</v>
      </c>
      <c r="M45" s="69">
        <f>Бланк!AD45</f>
        <v>0</v>
      </c>
    </row>
    <row r="46" spans="1:13" ht="17.25" customHeight="1" x14ac:dyDescent="0.25">
      <c r="A46" s="253"/>
      <c r="B46" s="253"/>
      <c r="C46" s="253"/>
      <c r="D46" s="253"/>
      <c r="E46" s="253"/>
      <c r="F46" s="253"/>
      <c r="G46" s="253"/>
      <c r="H46" s="69">
        <f>F45</f>
        <v>18</v>
      </c>
      <c r="I46" s="8" t="s">
        <v>15</v>
      </c>
      <c r="J46" s="69">
        <f>Бланк!AA46</f>
        <v>0</v>
      </c>
      <c r="K46" s="69">
        <f>Бланк!AB46</f>
        <v>0</v>
      </c>
      <c r="L46" s="69">
        <f>Бланк!AC46</f>
        <v>0</v>
      </c>
      <c r="M46" s="69">
        <f>Бланк!AD46</f>
        <v>0</v>
      </c>
    </row>
    <row r="47" spans="1:13" ht="17.25" customHeight="1" x14ac:dyDescent="0.25">
      <c r="A47" s="284"/>
      <c r="B47" s="284"/>
      <c r="C47" s="284"/>
      <c r="D47" s="284"/>
      <c r="E47" s="284"/>
      <c r="F47" s="284"/>
      <c r="G47" s="284"/>
      <c r="H47" s="69">
        <f>G45</f>
        <v>0</v>
      </c>
      <c r="I47" s="8" t="s">
        <v>1</v>
      </c>
      <c r="J47" s="69">
        <f>Бланк!AA47</f>
        <v>0</v>
      </c>
      <c r="K47" s="69">
        <f>Бланк!AB47</f>
        <v>0</v>
      </c>
      <c r="L47" s="69">
        <f>Бланк!AC47</f>
        <v>0</v>
      </c>
      <c r="M47" s="69">
        <f>Бланк!AD47</f>
        <v>0</v>
      </c>
    </row>
    <row r="48" spans="1:13" ht="17.25" customHeight="1" x14ac:dyDescent="0.25">
      <c r="A48" s="283">
        <v>16</v>
      </c>
      <c r="B48" s="283">
        <f>Бланк!R48</f>
        <v>0</v>
      </c>
      <c r="C48" s="283">
        <f>Бланк!S48</f>
        <v>0</v>
      </c>
      <c r="D48" s="283">
        <f>Бланк!T48</f>
        <v>0</v>
      </c>
      <c r="E48" s="283">
        <f>Бланк!U48</f>
        <v>0</v>
      </c>
      <c r="F48" s="283">
        <f>Бланк!W48</f>
        <v>18</v>
      </c>
      <c r="G48" s="283">
        <f>Бланк!X48</f>
        <v>0</v>
      </c>
      <c r="H48" s="69">
        <f>F48</f>
        <v>18</v>
      </c>
      <c r="I48" s="8" t="s">
        <v>14</v>
      </c>
      <c r="J48" s="69">
        <f>Бланк!AA48</f>
        <v>0</v>
      </c>
      <c r="K48" s="69">
        <f>Бланк!AB48</f>
        <v>164</v>
      </c>
      <c r="L48" s="69">
        <f>Бланк!AC48</f>
        <v>0</v>
      </c>
      <c r="M48" s="69">
        <f>Бланк!AD48</f>
        <v>0</v>
      </c>
    </row>
    <row r="49" spans="1:13" ht="17.25" customHeight="1" x14ac:dyDescent="0.25">
      <c r="A49" s="253"/>
      <c r="B49" s="253"/>
      <c r="C49" s="253"/>
      <c r="D49" s="253"/>
      <c r="E49" s="253"/>
      <c r="F49" s="253"/>
      <c r="G49" s="253"/>
      <c r="H49" s="69">
        <f>F48</f>
        <v>18</v>
      </c>
      <c r="I49" s="8" t="s">
        <v>15</v>
      </c>
      <c r="J49" s="69">
        <f>Бланк!AA49</f>
        <v>0</v>
      </c>
      <c r="K49" s="69">
        <f>Бланк!AB49</f>
        <v>0</v>
      </c>
      <c r="L49" s="69">
        <f>Бланк!AC49</f>
        <v>0</v>
      </c>
      <c r="M49" s="69">
        <f>Бланк!AD49</f>
        <v>0</v>
      </c>
    </row>
    <row r="50" spans="1:13" ht="17.25" customHeight="1" x14ac:dyDescent="0.25">
      <c r="A50" s="284"/>
      <c r="B50" s="284"/>
      <c r="C50" s="284"/>
      <c r="D50" s="284"/>
      <c r="E50" s="284"/>
      <c r="F50" s="284"/>
      <c r="G50" s="284"/>
      <c r="H50" s="69">
        <f>G48</f>
        <v>0</v>
      </c>
      <c r="I50" s="8" t="s">
        <v>1</v>
      </c>
      <c r="J50" s="69">
        <f>Бланк!AA50</f>
        <v>0</v>
      </c>
      <c r="K50" s="69">
        <f>Бланк!AB50</f>
        <v>0</v>
      </c>
      <c r="L50" s="69">
        <f>Бланк!AC50</f>
        <v>0</v>
      </c>
      <c r="M50" s="69">
        <f>Бланк!AD50</f>
        <v>0</v>
      </c>
    </row>
    <row r="51" spans="1:13" ht="17.25" customHeight="1" x14ac:dyDescent="0.25">
      <c r="A51" s="283">
        <v>17</v>
      </c>
      <c r="B51" s="283">
        <f>Бланк!R51</f>
        <v>0</v>
      </c>
      <c r="C51" s="283">
        <f>Бланк!S51</f>
        <v>0</v>
      </c>
      <c r="D51" s="283">
        <f>Бланк!T51</f>
        <v>0</v>
      </c>
      <c r="E51" s="283">
        <f>Бланк!U51</f>
        <v>0</v>
      </c>
      <c r="F51" s="283">
        <f>Бланк!W51</f>
        <v>18</v>
      </c>
      <c r="G51" s="283">
        <f>Бланк!X51</f>
        <v>0</v>
      </c>
      <c r="H51" s="69">
        <f>F51</f>
        <v>18</v>
      </c>
      <c r="I51" s="8" t="s">
        <v>14</v>
      </c>
      <c r="J51" s="69">
        <f>Бланк!AA51</f>
        <v>0</v>
      </c>
      <c r="K51" s="69">
        <f>Бланк!AB51</f>
        <v>164</v>
      </c>
      <c r="L51" s="69">
        <f>Бланк!AC51</f>
        <v>0</v>
      </c>
      <c r="M51" s="69">
        <f>Бланк!AD51</f>
        <v>0</v>
      </c>
    </row>
    <row r="52" spans="1:13" ht="17.25" customHeight="1" x14ac:dyDescent="0.25">
      <c r="A52" s="253"/>
      <c r="B52" s="253"/>
      <c r="C52" s="253"/>
      <c r="D52" s="253"/>
      <c r="E52" s="253"/>
      <c r="F52" s="253"/>
      <c r="G52" s="253"/>
      <c r="H52" s="69">
        <f>F51</f>
        <v>18</v>
      </c>
      <c r="I52" s="8" t="s">
        <v>15</v>
      </c>
      <c r="J52" s="69">
        <f>Бланк!AA52</f>
        <v>0</v>
      </c>
      <c r="K52" s="69">
        <f>Бланк!AB52</f>
        <v>0</v>
      </c>
      <c r="L52" s="69">
        <f>Бланк!AC52</f>
        <v>0</v>
      </c>
      <c r="M52" s="69">
        <f>Бланк!AD52</f>
        <v>0</v>
      </c>
    </row>
    <row r="53" spans="1:13" ht="17.25" customHeight="1" x14ac:dyDescent="0.25">
      <c r="A53" s="284"/>
      <c r="B53" s="284"/>
      <c r="C53" s="284"/>
      <c r="D53" s="284"/>
      <c r="E53" s="284"/>
      <c r="F53" s="284"/>
      <c r="G53" s="284"/>
      <c r="H53" s="69">
        <f>G51</f>
        <v>0</v>
      </c>
      <c r="I53" s="8" t="s">
        <v>1</v>
      </c>
      <c r="J53" s="69">
        <f>Бланк!AA53</f>
        <v>0</v>
      </c>
      <c r="K53" s="69">
        <f>Бланк!AB53</f>
        <v>0</v>
      </c>
      <c r="L53" s="69">
        <f>Бланк!AC53</f>
        <v>0</v>
      </c>
      <c r="M53" s="69">
        <f>Бланк!AD53</f>
        <v>0</v>
      </c>
    </row>
    <row r="54" spans="1:13" x14ac:dyDescent="0.25">
      <c r="A54" s="283">
        <v>18</v>
      </c>
      <c r="B54" s="283">
        <f>Бланк!R54</f>
        <v>0</v>
      </c>
      <c r="C54" s="283">
        <f>Бланк!S54</f>
        <v>0</v>
      </c>
      <c r="D54" s="283">
        <f>Бланк!T54</f>
        <v>0</v>
      </c>
      <c r="E54" s="283">
        <f>Бланк!U54</f>
        <v>0</v>
      </c>
      <c r="F54" s="283">
        <f>Бланк!W54</f>
        <v>18</v>
      </c>
      <c r="G54" s="283">
        <f>Бланк!X54</f>
        <v>0</v>
      </c>
      <c r="H54" s="69">
        <f>F54</f>
        <v>18</v>
      </c>
      <c r="I54" s="8" t="s">
        <v>14</v>
      </c>
      <c r="J54" s="69">
        <f>Бланк!AA54</f>
        <v>0</v>
      </c>
      <c r="K54" s="69">
        <f>Бланк!AB54</f>
        <v>164</v>
      </c>
      <c r="L54" s="69">
        <f>Бланк!AC54</f>
        <v>0</v>
      </c>
      <c r="M54" s="69">
        <f>Бланк!AD54</f>
        <v>0</v>
      </c>
    </row>
    <row r="55" spans="1:13" x14ac:dyDescent="0.25">
      <c r="A55" s="253"/>
      <c r="B55" s="253"/>
      <c r="C55" s="253"/>
      <c r="D55" s="253"/>
      <c r="E55" s="253"/>
      <c r="F55" s="253"/>
      <c r="G55" s="253"/>
      <c r="H55" s="69">
        <f>F54</f>
        <v>18</v>
      </c>
      <c r="I55" s="8" t="s">
        <v>15</v>
      </c>
      <c r="J55" s="69">
        <f>Бланк!AA55</f>
        <v>0</v>
      </c>
      <c r="K55" s="69">
        <f>Бланк!AB55</f>
        <v>0</v>
      </c>
      <c r="L55" s="69">
        <f>Бланк!AC55</f>
        <v>0</v>
      </c>
      <c r="M55" s="69">
        <f>Бланк!AD55</f>
        <v>0</v>
      </c>
    </row>
    <row r="56" spans="1:13" x14ac:dyDescent="0.25">
      <c r="A56" s="284"/>
      <c r="B56" s="284"/>
      <c r="C56" s="284"/>
      <c r="D56" s="284"/>
      <c r="E56" s="284"/>
      <c r="F56" s="284"/>
      <c r="G56" s="284"/>
      <c r="H56" s="69">
        <f>G54</f>
        <v>0</v>
      </c>
      <c r="I56" s="8" t="s">
        <v>1</v>
      </c>
      <c r="J56" s="69">
        <f>Бланк!AA56</f>
        <v>0</v>
      </c>
      <c r="K56" s="69">
        <f>Бланк!AB56</f>
        <v>0</v>
      </c>
      <c r="L56" s="69">
        <f>Бланк!AC56</f>
        <v>0</v>
      </c>
      <c r="M56" s="69">
        <f>Бланк!AD56</f>
        <v>0</v>
      </c>
    </row>
    <row r="57" spans="1:13" x14ac:dyDescent="0.25">
      <c r="A57" s="283">
        <v>19</v>
      </c>
      <c r="B57" s="283">
        <f>Бланк!R57</f>
        <v>0</v>
      </c>
      <c r="C57" s="283">
        <f>Бланк!S57</f>
        <v>0</v>
      </c>
      <c r="D57" s="283">
        <f>Бланк!T57</f>
        <v>0</v>
      </c>
      <c r="E57" s="283">
        <f>Бланк!U57</f>
        <v>0</v>
      </c>
      <c r="F57" s="283">
        <f>Бланк!W57</f>
        <v>18</v>
      </c>
      <c r="G57" s="283">
        <f>Бланк!X57</f>
        <v>0</v>
      </c>
      <c r="H57" s="69">
        <f>F57</f>
        <v>18</v>
      </c>
      <c r="I57" s="8" t="s">
        <v>14</v>
      </c>
      <c r="J57" s="69">
        <f>Бланк!AA57</f>
        <v>0</v>
      </c>
      <c r="K57" s="69">
        <f>Бланк!AB57</f>
        <v>164</v>
      </c>
      <c r="L57" s="69">
        <f>Бланк!AC57</f>
        <v>0</v>
      </c>
      <c r="M57" s="69">
        <f>Бланк!AD57</f>
        <v>0</v>
      </c>
    </row>
    <row r="58" spans="1:13" x14ac:dyDescent="0.25">
      <c r="A58" s="253"/>
      <c r="B58" s="253"/>
      <c r="C58" s="253"/>
      <c r="D58" s="253"/>
      <c r="E58" s="253"/>
      <c r="F58" s="253"/>
      <c r="G58" s="253"/>
      <c r="H58" s="69">
        <f>F57</f>
        <v>18</v>
      </c>
      <c r="I58" s="8" t="s">
        <v>15</v>
      </c>
      <c r="J58" s="69">
        <f>Бланк!AA58</f>
        <v>0</v>
      </c>
      <c r="K58" s="69">
        <f>Бланк!AB58</f>
        <v>0</v>
      </c>
      <c r="L58" s="69">
        <f>Бланк!AC58</f>
        <v>0</v>
      </c>
      <c r="M58" s="69">
        <f>Бланк!AD58</f>
        <v>0</v>
      </c>
    </row>
    <row r="59" spans="1:13" x14ac:dyDescent="0.25">
      <c r="A59" s="284"/>
      <c r="B59" s="284"/>
      <c r="C59" s="284"/>
      <c r="D59" s="284"/>
      <c r="E59" s="284"/>
      <c r="F59" s="284"/>
      <c r="G59" s="284"/>
      <c r="H59" s="69">
        <f>G57</f>
        <v>0</v>
      </c>
      <c r="I59" s="8" t="s">
        <v>1</v>
      </c>
      <c r="J59" s="69">
        <f>Бланк!AA59</f>
        <v>0</v>
      </c>
      <c r="K59" s="69">
        <f>Бланк!AB59</f>
        <v>0</v>
      </c>
      <c r="L59" s="69">
        <f>Бланк!AC59</f>
        <v>0</v>
      </c>
      <c r="M59" s="69">
        <f>Бланк!AD59</f>
        <v>0</v>
      </c>
    </row>
    <row r="60" spans="1:13" x14ac:dyDescent="0.25">
      <c r="A60" s="283">
        <v>20</v>
      </c>
      <c r="B60" s="283">
        <f>Бланк!R60</f>
        <v>0</v>
      </c>
      <c r="C60" s="283">
        <f>Бланк!S60</f>
        <v>0</v>
      </c>
      <c r="D60" s="283">
        <f>Бланк!T60</f>
        <v>0</v>
      </c>
      <c r="E60" s="283">
        <f>Бланк!U60</f>
        <v>0</v>
      </c>
      <c r="F60" s="283">
        <f>Бланк!W60</f>
        <v>18</v>
      </c>
      <c r="G60" s="283">
        <f>Бланк!X60</f>
        <v>0</v>
      </c>
      <c r="H60" s="69">
        <f>F60</f>
        <v>18</v>
      </c>
      <c r="I60" s="8" t="s">
        <v>14</v>
      </c>
      <c r="J60" s="69">
        <f>Бланк!AA60</f>
        <v>0</v>
      </c>
      <c r="K60" s="69">
        <f>Бланк!AB60</f>
        <v>164</v>
      </c>
      <c r="L60" s="69">
        <f>Бланк!AC60</f>
        <v>0</v>
      </c>
      <c r="M60" s="69">
        <f>Бланк!AD60</f>
        <v>0</v>
      </c>
    </row>
    <row r="61" spans="1:13" x14ac:dyDescent="0.25">
      <c r="A61" s="253"/>
      <c r="B61" s="253"/>
      <c r="C61" s="253"/>
      <c r="D61" s="253"/>
      <c r="E61" s="253"/>
      <c r="F61" s="253"/>
      <c r="G61" s="253"/>
      <c r="H61" s="69">
        <f>F60</f>
        <v>18</v>
      </c>
      <c r="I61" s="8" t="s">
        <v>15</v>
      </c>
      <c r="J61" s="69">
        <f>Бланк!AA61</f>
        <v>0</v>
      </c>
      <c r="K61" s="69">
        <f>Бланк!AB61</f>
        <v>0</v>
      </c>
      <c r="L61" s="69">
        <f>Бланк!AC61</f>
        <v>0</v>
      </c>
      <c r="M61" s="69">
        <f>Бланк!AD61</f>
        <v>0</v>
      </c>
    </row>
    <row r="62" spans="1:13" x14ac:dyDescent="0.25">
      <c r="A62" s="284"/>
      <c r="B62" s="284"/>
      <c r="C62" s="284"/>
      <c r="D62" s="284"/>
      <c r="E62" s="284"/>
      <c r="F62" s="284"/>
      <c r="G62" s="284"/>
      <c r="H62" s="69">
        <f>G60</f>
        <v>0</v>
      </c>
      <c r="I62" s="8" t="s">
        <v>1</v>
      </c>
      <c r="J62" s="69">
        <f>Бланк!AA62</f>
        <v>0</v>
      </c>
      <c r="K62" s="69">
        <f>Бланк!AB62</f>
        <v>0</v>
      </c>
      <c r="L62" s="69">
        <f>Бланк!AC62</f>
        <v>0</v>
      </c>
      <c r="M62" s="69">
        <f>Бланк!AD62</f>
        <v>0</v>
      </c>
    </row>
    <row r="63" spans="1:13" x14ac:dyDescent="0.25">
      <c r="A63" s="283">
        <v>21</v>
      </c>
      <c r="B63" s="283">
        <f>Бланк!R63</f>
        <v>0</v>
      </c>
      <c r="C63" s="283">
        <f>Бланк!S63</f>
        <v>0</v>
      </c>
      <c r="D63" s="283">
        <f>Бланк!T63</f>
        <v>0</v>
      </c>
      <c r="E63" s="283">
        <f>Бланк!U63</f>
        <v>0</v>
      </c>
      <c r="F63" s="283">
        <f>Бланк!W63</f>
        <v>18</v>
      </c>
      <c r="G63" s="283">
        <f>Бланк!X63</f>
        <v>0</v>
      </c>
      <c r="H63" s="69">
        <f>F63</f>
        <v>18</v>
      </c>
      <c r="I63" s="8" t="s">
        <v>14</v>
      </c>
      <c r="J63" s="69">
        <f>Бланк!AA63</f>
        <v>0</v>
      </c>
      <c r="K63" s="69">
        <f>Бланк!AB63</f>
        <v>164</v>
      </c>
      <c r="L63" s="69">
        <f>Бланк!AC63</f>
        <v>0</v>
      </c>
      <c r="M63" s="69">
        <f>Бланк!AD63</f>
        <v>0</v>
      </c>
    </row>
    <row r="64" spans="1:13" x14ac:dyDescent="0.25">
      <c r="A64" s="253"/>
      <c r="B64" s="253"/>
      <c r="C64" s="253"/>
      <c r="D64" s="253"/>
      <c r="E64" s="253"/>
      <c r="F64" s="253"/>
      <c r="G64" s="253"/>
      <c r="H64" s="69">
        <f>F63</f>
        <v>18</v>
      </c>
      <c r="I64" s="8" t="s">
        <v>15</v>
      </c>
      <c r="J64" s="69">
        <f>Бланк!AA64</f>
        <v>0</v>
      </c>
      <c r="K64" s="69">
        <f>Бланк!AB64</f>
        <v>0</v>
      </c>
      <c r="L64" s="69">
        <f>Бланк!AC64</f>
        <v>0</v>
      </c>
      <c r="M64" s="69">
        <f>Бланк!AD64</f>
        <v>0</v>
      </c>
    </row>
    <row r="65" spans="1:13" x14ac:dyDescent="0.25">
      <c r="A65" s="284"/>
      <c r="B65" s="284"/>
      <c r="C65" s="284"/>
      <c r="D65" s="284"/>
      <c r="E65" s="284"/>
      <c r="F65" s="284"/>
      <c r="G65" s="284"/>
      <c r="H65" s="69">
        <f>G63</f>
        <v>0</v>
      </c>
      <c r="I65" s="8" t="s">
        <v>1</v>
      </c>
      <c r="J65" s="69">
        <f>Бланк!AA65</f>
        <v>0</v>
      </c>
      <c r="K65" s="69">
        <f>Бланк!AB65</f>
        <v>0</v>
      </c>
      <c r="L65" s="69">
        <f>Бланк!AC65</f>
        <v>0</v>
      </c>
      <c r="M65" s="69">
        <f>Бланк!AD65</f>
        <v>0</v>
      </c>
    </row>
    <row r="66" spans="1:13" x14ac:dyDescent="0.25">
      <c r="A66" s="283">
        <v>22</v>
      </c>
      <c r="B66" s="283">
        <f>Бланк!R66</f>
        <v>0</v>
      </c>
      <c r="C66" s="283">
        <f>Бланк!S66</f>
        <v>0</v>
      </c>
      <c r="D66" s="283">
        <f>Бланк!T66</f>
        <v>0</v>
      </c>
      <c r="E66" s="283">
        <f>Бланк!U66</f>
        <v>0</v>
      </c>
      <c r="F66" s="283">
        <f>Бланк!W66</f>
        <v>18</v>
      </c>
      <c r="G66" s="283">
        <f>Бланк!X66</f>
        <v>0</v>
      </c>
      <c r="H66" s="69">
        <f>F66</f>
        <v>18</v>
      </c>
      <c r="I66" s="8" t="s">
        <v>14</v>
      </c>
      <c r="J66" s="69">
        <f>Бланк!AA66</f>
        <v>0</v>
      </c>
      <c r="K66" s="69">
        <f>Бланк!AB66</f>
        <v>164</v>
      </c>
      <c r="L66" s="69">
        <f>Бланк!AC66</f>
        <v>0</v>
      </c>
      <c r="M66" s="69">
        <f>Бланк!AD66</f>
        <v>0</v>
      </c>
    </row>
    <row r="67" spans="1:13" x14ac:dyDescent="0.25">
      <c r="A67" s="253"/>
      <c r="B67" s="253"/>
      <c r="C67" s="253"/>
      <c r="D67" s="253"/>
      <c r="E67" s="253"/>
      <c r="F67" s="253"/>
      <c r="G67" s="253"/>
      <c r="H67" s="69">
        <f>F66</f>
        <v>18</v>
      </c>
      <c r="I67" s="8" t="s">
        <v>15</v>
      </c>
      <c r="J67" s="69">
        <f>Бланк!AA67</f>
        <v>0</v>
      </c>
      <c r="K67" s="69">
        <f>Бланк!AB67</f>
        <v>0</v>
      </c>
      <c r="L67" s="69">
        <f>Бланк!AC67</f>
        <v>0</v>
      </c>
      <c r="M67" s="69">
        <f>Бланк!AD67</f>
        <v>0</v>
      </c>
    </row>
    <row r="68" spans="1:13" x14ac:dyDescent="0.25">
      <c r="A68" s="284"/>
      <c r="B68" s="284"/>
      <c r="C68" s="284"/>
      <c r="D68" s="284"/>
      <c r="E68" s="284"/>
      <c r="F68" s="284"/>
      <c r="G68" s="284"/>
      <c r="H68" s="69">
        <f>G66</f>
        <v>0</v>
      </c>
      <c r="I68" s="8" t="s">
        <v>1</v>
      </c>
      <c r="J68" s="69">
        <f>Бланк!AA68</f>
        <v>0</v>
      </c>
      <c r="K68" s="69">
        <f>Бланк!AB68</f>
        <v>0</v>
      </c>
      <c r="L68" s="69">
        <f>Бланк!AC68</f>
        <v>0</v>
      </c>
      <c r="M68" s="69">
        <f>Бланк!AD68</f>
        <v>0</v>
      </c>
    </row>
    <row r="69" spans="1:13" x14ac:dyDescent="0.25">
      <c r="A69" s="283">
        <v>23</v>
      </c>
      <c r="B69" s="283">
        <f>Бланк!R69</f>
        <v>0</v>
      </c>
      <c r="C69" s="283">
        <f>Бланк!S69</f>
        <v>0</v>
      </c>
      <c r="D69" s="283">
        <f>Бланк!T69</f>
        <v>0</v>
      </c>
      <c r="E69" s="283">
        <f>Бланк!U69</f>
        <v>0</v>
      </c>
      <c r="F69" s="283">
        <f>Бланк!W69</f>
        <v>18</v>
      </c>
      <c r="G69" s="283">
        <f>Бланк!X69</f>
        <v>0</v>
      </c>
      <c r="H69" s="69">
        <f>F69</f>
        <v>18</v>
      </c>
      <c r="I69" s="8" t="s">
        <v>14</v>
      </c>
      <c r="J69" s="69">
        <f>Бланк!AA69</f>
        <v>0</v>
      </c>
      <c r="K69" s="69">
        <f>Бланк!AB69</f>
        <v>164</v>
      </c>
      <c r="L69" s="69">
        <f>Бланк!AC69</f>
        <v>0</v>
      </c>
      <c r="M69" s="69">
        <f>Бланк!AD69</f>
        <v>0</v>
      </c>
    </row>
    <row r="70" spans="1:13" x14ac:dyDescent="0.25">
      <c r="A70" s="253"/>
      <c r="B70" s="253"/>
      <c r="C70" s="253"/>
      <c r="D70" s="253"/>
      <c r="E70" s="253"/>
      <c r="F70" s="253"/>
      <c r="G70" s="253"/>
      <c r="H70" s="69">
        <f>F69</f>
        <v>18</v>
      </c>
      <c r="I70" s="8" t="s">
        <v>15</v>
      </c>
      <c r="J70" s="69">
        <f>Бланк!AA70</f>
        <v>0</v>
      </c>
      <c r="K70" s="69">
        <f>Бланк!AB70</f>
        <v>0</v>
      </c>
      <c r="L70" s="69">
        <f>Бланк!AC70</f>
        <v>0</v>
      </c>
      <c r="M70" s="69">
        <f>Бланк!AD70</f>
        <v>0</v>
      </c>
    </row>
    <row r="71" spans="1:13" x14ac:dyDescent="0.25">
      <c r="A71" s="284"/>
      <c r="B71" s="284"/>
      <c r="C71" s="284"/>
      <c r="D71" s="284"/>
      <c r="E71" s="284"/>
      <c r="F71" s="284"/>
      <c r="G71" s="284"/>
      <c r="H71" s="69">
        <f>G69</f>
        <v>0</v>
      </c>
      <c r="I71" s="8" t="s">
        <v>1</v>
      </c>
      <c r="J71" s="69">
        <f>Бланк!AA71</f>
        <v>0</v>
      </c>
      <c r="K71" s="69">
        <f>Бланк!AB71</f>
        <v>0</v>
      </c>
      <c r="L71" s="69">
        <f>Бланк!AC71</f>
        <v>0</v>
      </c>
      <c r="M71" s="69">
        <f>Бланк!AD71</f>
        <v>0</v>
      </c>
    </row>
    <row r="72" spans="1:13" x14ac:dyDescent="0.25">
      <c r="A72" s="283">
        <v>24</v>
      </c>
      <c r="B72" s="283">
        <f>Бланк!R72</f>
        <v>0</v>
      </c>
      <c r="C72" s="283">
        <f>Бланк!S72</f>
        <v>0</v>
      </c>
      <c r="D72" s="283">
        <f>Бланк!T72</f>
        <v>0</v>
      </c>
      <c r="E72" s="283">
        <f>Бланк!U72</f>
        <v>0</v>
      </c>
      <c r="F72" s="283">
        <f>Бланк!W72</f>
        <v>18</v>
      </c>
      <c r="G72" s="283">
        <f>Бланк!X72</f>
        <v>0</v>
      </c>
      <c r="H72" s="69">
        <f>F72</f>
        <v>18</v>
      </c>
      <c r="I72" s="8" t="s">
        <v>14</v>
      </c>
      <c r="J72" s="69">
        <f>Бланк!AA72</f>
        <v>0</v>
      </c>
      <c r="K72" s="69">
        <f>Бланк!AB72</f>
        <v>164</v>
      </c>
      <c r="L72" s="69">
        <f>Бланк!AC72</f>
        <v>0</v>
      </c>
      <c r="M72" s="69">
        <f>Бланк!AD72</f>
        <v>0</v>
      </c>
    </row>
    <row r="73" spans="1:13" x14ac:dyDescent="0.25">
      <c r="A73" s="253"/>
      <c r="B73" s="253"/>
      <c r="C73" s="253"/>
      <c r="D73" s="253"/>
      <c r="E73" s="253"/>
      <c r="F73" s="253"/>
      <c r="G73" s="253"/>
      <c r="H73" s="69">
        <f>F72</f>
        <v>18</v>
      </c>
      <c r="I73" s="8" t="s">
        <v>15</v>
      </c>
      <c r="J73" s="69">
        <f>Бланк!AA73</f>
        <v>0</v>
      </c>
      <c r="K73" s="69">
        <f>Бланк!AB73</f>
        <v>0</v>
      </c>
      <c r="L73" s="69">
        <f>Бланк!AC73</f>
        <v>0</v>
      </c>
      <c r="M73" s="69">
        <f>Бланк!AD73</f>
        <v>0</v>
      </c>
    </row>
    <row r="74" spans="1:13" x14ac:dyDescent="0.25">
      <c r="A74" s="284"/>
      <c r="B74" s="284"/>
      <c r="C74" s="284"/>
      <c r="D74" s="284"/>
      <c r="E74" s="284"/>
      <c r="F74" s="284"/>
      <c r="G74" s="284"/>
      <c r="H74" s="69">
        <f>G72</f>
        <v>0</v>
      </c>
      <c r="I74" s="8" t="s">
        <v>1</v>
      </c>
      <c r="J74" s="69">
        <f>Бланк!AA74</f>
        <v>0</v>
      </c>
      <c r="K74" s="69">
        <f>Бланк!AB74</f>
        <v>0</v>
      </c>
      <c r="L74" s="69">
        <f>Бланк!AC74</f>
        <v>0</v>
      </c>
      <c r="M74" s="69">
        <f>Бланк!AD74</f>
        <v>0</v>
      </c>
    </row>
    <row r="75" spans="1:13" x14ac:dyDescent="0.25">
      <c r="A75" s="283">
        <v>25</v>
      </c>
      <c r="B75" s="283">
        <f>Бланк!R75</f>
        <v>0</v>
      </c>
      <c r="C75" s="283">
        <f>Бланк!S75</f>
        <v>0</v>
      </c>
      <c r="D75" s="283">
        <f>Бланк!T75</f>
        <v>0</v>
      </c>
      <c r="E75" s="283">
        <f>Бланк!U75</f>
        <v>0</v>
      </c>
      <c r="F75" s="283">
        <f>Бланк!W75</f>
        <v>18</v>
      </c>
      <c r="G75" s="283">
        <f>Бланк!X75</f>
        <v>0</v>
      </c>
      <c r="H75" s="69">
        <f>F75</f>
        <v>18</v>
      </c>
      <c r="I75" s="8" t="s">
        <v>14</v>
      </c>
      <c r="J75" s="69">
        <f>Бланк!AA75</f>
        <v>0</v>
      </c>
      <c r="K75" s="69">
        <f>Бланк!AB75</f>
        <v>164</v>
      </c>
      <c r="L75" s="69">
        <f>Бланк!AC75</f>
        <v>0</v>
      </c>
      <c r="M75" s="69">
        <f>Бланк!AD75</f>
        <v>0</v>
      </c>
    </row>
    <row r="76" spans="1:13" x14ac:dyDescent="0.25">
      <c r="A76" s="253"/>
      <c r="B76" s="253"/>
      <c r="C76" s="253"/>
      <c r="D76" s="253"/>
      <c r="E76" s="253"/>
      <c r="F76" s="253"/>
      <c r="G76" s="253"/>
      <c r="H76" s="69">
        <f>F75</f>
        <v>18</v>
      </c>
      <c r="I76" s="8" t="s">
        <v>15</v>
      </c>
      <c r="J76" s="69">
        <f>Бланк!AA76</f>
        <v>0</v>
      </c>
      <c r="K76" s="69">
        <f>Бланк!AB76</f>
        <v>0</v>
      </c>
      <c r="L76" s="69">
        <f>Бланк!AC76</f>
        <v>0</v>
      </c>
      <c r="M76" s="69">
        <f>Бланк!AD76</f>
        <v>0</v>
      </c>
    </row>
    <row r="77" spans="1:13" x14ac:dyDescent="0.25">
      <c r="A77" s="284"/>
      <c r="B77" s="284"/>
      <c r="C77" s="284"/>
      <c r="D77" s="284"/>
      <c r="E77" s="284"/>
      <c r="F77" s="284"/>
      <c r="G77" s="284"/>
      <c r="H77" s="69">
        <f>G75</f>
        <v>0</v>
      </c>
      <c r="I77" s="8" t="s">
        <v>1</v>
      </c>
      <c r="J77" s="69">
        <f>Бланк!AA77</f>
        <v>0</v>
      </c>
      <c r="K77" s="69">
        <f>Бланк!AB77</f>
        <v>0</v>
      </c>
      <c r="L77" s="69">
        <f>Бланк!AC77</f>
        <v>0</v>
      </c>
      <c r="M77" s="69">
        <f>Бланк!AD77</f>
        <v>0</v>
      </c>
    </row>
    <row r="78" spans="1:13" x14ac:dyDescent="0.25">
      <c r="A78" s="283">
        <v>26</v>
      </c>
      <c r="B78" s="283">
        <f>Бланк!R78</f>
        <v>0</v>
      </c>
      <c r="C78" s="283">
        <f>Бланк!S78</f>
        <v>0</v>
      </c>
      <c r="D78" s="283">
        <f>Бланк!T78</f>
        <v>0</v>
      </c>
      <c r="E78" s="283">
        <f>Бланк!U78</f>
        <v>0</v>
      </c>
      <c r="F78" s="283">
        <f>Бланк!W78</f>
        <v>18</v>
      </c>
      <c r="G78" s="283">
        <f>Бланк!X78</f>
        <v>0</v>
      </c>
      <c r="H78" s="69">
        <f>F78</f>
        <v>18</v>
      </c>
      <c r="I78" s="8" t="s">
        <v>14</v>
      </c>
      <c r="J78" s="69">
        <f>Бланк!AA78</f>
        <v>0</v>
      </c>
      <c r="K78" s="69">
        <f>Бланк!AB78</f>
        <v>164</v>
      </c>
      <c r="L78" s="69">
        <f>Бланк!AC78</f>
        <v>0</v>
      </c>
      <c r="M78" s="69">
        <f>Бланк!AD78</f>
        <v>0</v>
      </c>
    </row>
    <row r="79" spans="1:13" x14ac:dyDescent="0.25">
      <c r="A79" s="253"/>
      <c r="B79" s="253"/>
      <c r="C79" s="253"/>
      <c r="D79" s="253"/>
      <c r="E79" s="253"/>
      <c r="F79" s="253"/>
      <c r="G79" s="253"/>
      <c r="H79" s="69">
        <f>F78</f>
        <v>18</v>
      </c>
      <c r="I79" s="8" t="s">
        <v>15</v>
      </c>
      <c r="J79" s="69">
        <f>Бланк!AA79</f>
        <v>0</v>
      </c>
      <c r="K79" s="69">
        <f>Бланк!AB79</f>
        <v>0</v>
      </c>
      <c r="L79" s="69">
        <f>Бланк!AC79</f>
        <v>0</v>
      </c>
      <c r="M79" s="69">
        <f>Бланк!AD79</f>
        <v>0</v>
      </c>
    </row>
    <row r="80" spans="1:13" x14ac:dyDescent="0.25">
      <c r="A80" s="284"/>
      <c r="B80" s="284"/>
      <c r="C80" s="284"/>
      <c r="D80" s="284"/>
      <c r="E80" s="284"/>
      <c r="F80" s="284"/>
      <c r="G80" s="284"/>
      <c r="H80" s="69">
        <f>G78</f>
        <v>0</v>
      </c>
      <c r="I80" s="8" t="s">
        <v>1</v>
      </c>
      <c r="J80" s="69">
        <f>Бланк!AA80</f>
        <v>0</v>
      </c>
      <c r="K80" s="69">
        <f>Бланк!AB80</f>
        <v>0</v>
      </c>
      <c r="L80" s="69">
        <f>Бланк!AC80</f>
        <v>0</v>
      </c>
      <c r="M80" s="69">
        <f>Бланк!AD80</f>
        <v>0</v>
      </c>
    </row>
    <row r="81" spans="1:13" x14ac:dyDescent="0.25">
      <c r="A81" s="283">
        <v>27</v>
      </c>
      <c r="B81" s="283">
        <f>Бланк!R81</f>
        <v>0</v>
      </c>
      <c r="C81" s="283">
        <f>Бланк!S81</f>
        <v>0</v>
      </c>
      <c r="D81" s="283">
        <f>Бланк!T81</f>
        <v>0</v>
      </c>
      <c r="E81" s="283">
        <f>Бланк!U81</f>
        <v>0</v>
      </c>
      <c r="F81" s="283">
        <f>Бланк!W81</f>
        <v>18</v>
      </c>
      <c r="G81" s="283">
        <f>Бланк!X81</f>
        <v>0</v>
      </c>
      <c r="H81" s="69">
        <f>F81</f>
        <v>18</v>
      </c>
      <c r="I81" s="8" t="s">
        <v>14</v>
      </c>
      <c r="J81" s="69">
        <f>Бланк!AA81</f>
        <v>0</v>
      </c>
      <c r="K81" s="69">
        <f>Бланк!AB81</f>
        <v>164</v>
      </c>
      <c r="L81" s="69">
        <f>Бланк!AC81</f>
        <v>0</v>
      </c>
      <c r="M81" s="69">
        <f>Бланк!AD81</f>
        <v>0</v>
      </c>
    </row>
    <row r="82" spans="1:13" x14ac:dyDescent="0.25">
      <c r="A82" s="253"/>
      <c r="B82" s="253"/>
      <c r="C82" s="253"/>
      <c r="D82" s="253"/>
      <c r="E82" s="253"/>
      <c r="F82" s="253"/>
      <c r="G82" s="253"/>
      <c r="H82" s="69">
        <f>F81</f>
        <v>18</v>
      </c>
      <c r="I82" s="8" t="s">
        <v>15</v>
      </c>
      <c r="J82" s="69">
        <f>Бланк!AA82</f>
        <v>0</v>
      </c>
      <c r="K82" s="69">
        <f>Бланк!AB82</f>
        <v>0</v>
      </c>
      <c r="L82" s="69">
        <f>Бланк!AC82</f>
        <v>0</v>
      </c>
      <c r="M82" s="69">
        <f>Бланк!AD82</f>
        <v>0</v>
      </c>
    </row>
    <row r="83" spans="1:13" x14ac:dyDescent="0.25">
      <c r="A83" s="284"/>
      <c r="B83" s="284"/>
      <c r="C83" s="284"/>
      <c r="D83" s="284"/>
      <c r="E83" s="284"/>
      <c r="F83" s="284"/>
      <c r="G83" s="284"/>
      <c r="H83" s="69">
        <f>G81</f>
        <v>0</v>
      </c>
      <c r="I83" s="8" t="s">
        <v>1</v>
      </c>
      <c r="J83" s="69">
        <f>Бланк!AA83</f>
        <v>0</v>
      </c>
      <c r="K83" s="69">
        <f>Бланк!AB83</f>
        <v>0</v>
      </c>
      <c r="L83" s="69">
        <f>Бланк!AC83</f>
        <v>0</v>
      </c>
      <c r="M83" s="69">
        <f>Бланк!AD83</f>
        <v>0</v>
      </c>
    </row>
    <row r="84" spans="1:13" x14ac:dyDescent="0.25">
      <c r="A84" s="283">
        <v>28</v>
      </c>
      <c r="B84" s="283">
        <f>Бланк!R84</f>
        <v>0</v>
      </c>
      <c r="C84" s="283">
        <f>Бланк!S84</f>
        <v>0</v>
      </c>
      <c r="D84" s="283">
        <f>Бланк!T84</f>
        <v>0</v>
      </c>
      <c r="E84" s="283">
        <f>Бланк!U84</f>
        <v>0</v>
      </c>
      <c r="F84" s="283">
        <f>Бланк!W84</f>
        <v>18</v>
      </c>
      <c r="G84" s="283">
        <f>Бланк!X84</f>
        <v>0</v>
      </c>
      <c r="H84" s="69">
        <f>F84</f>
        <v>18</v>
      </c>
      <c r="I84" s="8" t="s">
        <v>14</v>
      </c>
      <c r="J84" s="69">
        <f>Бланк!AA84</f>
        <v>0</v>
      </c>
      <c r="K84" s="69">
        <f>Бланк!AB84</f>
        <v>164</v>
      </c>
      <c r="L84" s="69">
        <f>Бланк!AC84</f>
        <v>0</v>
      </c>
      <c r="M84" s="69">
        <f>Бланк!AD84</f>
        <v>0</v>
      </c>
    </row>
    <row r="85" spans="1:13" x14ac:dyDescent="0.25">
      <c r="A85" s="253"/>
      <c r="B85" s="253"/>
      <c r="C85" s="253"/>
      <c r="D85" s="253"/>
      <c r="E85" s="253"/>
      <c r="F85" s="253"/>
      <c r="G85" s="253"/>
      <c r="H85" s="69">
        <f>F84</f>
        <v>18</v>
      </c>
      <c r="I85" s="8" t="s">
        <v>15</v>
      </c>
      <c r="J85" s="69">
        <f>Бланк!AA85</f>
        <v>0</v>
      </c>
      <c r="K85" s="69">
        <f>Бланк!AB85</f>
        <v>0</v>
      </c>
      <c r="L85" s="69">
        <f>Бланк!AC85</f>
        <v>0</v>
      </c>
      <c r="M85" s="69">
        <f>Бланк!AD85</f>
        <v>0</v>
      </c>
    </row>
    <row r="86" spans="1:13" x14ac:dyDescent="0.25">
      <c r="A86" s="284"/>
      <c r="B86" s="284"/>
      <c r="C86" s="284"/>
      <c r="D86" s="284"/>
      <c r="E86" s="284"/>
      <c r="F86" s="284"/>
      <c r="G86" s="284"/>
      <c r="H86" s="69">
        <f>G84</f>
        <v>0</v>
      </c>
      <c r="I86" s="8" t="s">
        <v>1</v>
      </c>
      <c r="J86" s="69">
        <f>Бланк!AA86</f>
        <v>0</v>
      </c>
      <c r="K86" s="69">
        <f>Бланк!AB86</f>
        <v>0</v>
      </c>
      <c r="L86" s="69">
        <f>Бланк!AC86</f>
        <v>0</v>
      </c>
      <c r="M86" s="69">
        <f>Бланк!AD86</f>
        <v>0</v>
      </c>
    </row>
    <row r="87" spans="1:13" x14ac:dyDescent="0.25">
      <c r="A87" s="283">
        <v>29</v>
      </c>
      <c r="B87" s="283">
        <f>Бланк!R87</f>
        <v>0</v>
      </c>
      <c r="C87" s="283">
        <f>Бланк!S87</f>
        <v>0</v>
      </c>
      <c r="D87" s="283">
        <f>Бланк!T87</f>
        <v>0</v>
      </c>
      <c r="E87" s="283">
        <f>Бланк!U87</f>
        <v>0</v>
      </c>
      <c r="F87" s="283">
        <f>Бланк!W87</f>
        <v>18</v>
      </c>
      <c r="G87" s="283">
        <f>Бланк!X87</f>
        <v>0</v>
      </c>
      <c r="H87" s="69">
        <f>F87</f>
        <v>18</v>
      </c>
      <c r="I87" s="8" t="s">
        <v>14</v>
      </c>
      <c r="J87" s="69">
        <f>Бланк!AA87</f>
        <v>0</v>
      </c>
      <c r="K87" s="69">
        <f>Бланк!AB87</f>
        <v>164</v>
      </c>
      <c r="L87" s="69">
        <f>Бланк!AC87</f>
        <v>0</v>
      </c>
      <c r="M87" s="69">
        <f>Бланк!AD87</f>
        <v>0</v>
      </c>
    </row>
    <row r="88" spans="1:13" x14ac:dyDescent="0.25">
      <c r="A88" s="253"/>
      <c r="B88" s="253"/>
      <c r="C88" s="253"/>
      <c r="D88" s="253"/>
      <c r="E88" s="253"/>
      <c r="F88" s="253"/>
      <c r="G88" s="253"/>
      <c r="H88" s="69">
        <f>F87</f>
        <v>18</v>
      </c>
      <c r="I88" s="8" t="s">
        <v>15</v>
      </c>
      <c r="J88" s="69">
        <f>Бланк!AA88</f>
        <v>0</v>
      </c>
      <c r="K88" s="69">
        <f>Бланк!AB88</f>
        <v>0</v>
      </c>
      <c r="L88" s="69">
        <f>Бланк!AC88</f>
        <v>0</v>
      </c>
      <c r="M88" s="69">
        <f>Бланк!AD88</f>
        <v>0</v>
      </c>
    </row>
    <row r="89" spans="1:13" x14ac:dyDescent="0.25">
      <c r="A89" s="284"/>
      <c r="B89" s="284"/>
      <c r="C89" s="284"/>
      <c r="D89" s="284"/>
      <c r="E89" s="284"/>
      <c r="F89" s="284"/>
      <c r="G89" s="284"/>
      <c r="H89" s="69">
        <f>G87</f>
        <v>0</v>
      </c>
      <c r="I89" s="8" t="s">
        <v>1</v>
      </c>
      <c r="J89" s="69">
        <f>Бланк!AA89</f>
        <v>0</v>
      </c>
      <c r="K89" s="69">
        <f>Бланк!AB89</f>
        <v>0</v>
      </c>
      <c r="L89" s="69">
        <f>Бланк!AC89</f>
        <v>0</v>
      </c>
      <c r="M89" s="69">
        <f>Бланк!AD89</f>
        <v>0</v>
      </c>
    </row>
    <row r="90" spans="1:13" x14ac:dyDescent="0.25">
      <c r="A90" s="283">
        <v>30</v>
      </c>
      <c r="B90" s="283">
        <f>Бланк!R90</f>
        <v>0</v>
      </c>
      <c r="C90" s="283">
        <f>Бланк!S90</f>
        <v>0</v>
      </c>
      <c r="D90" s="283">
        <f>Бланк!T90</f>
        <v>0</v>
      </c>
      <c r="E90" s="283">
        <f>Бланк!U90</f>
        <v>0</v>
      </c>
      <c r="F90" s="283">
        <f>Бланк!W90</f>
        <v>18</v>
      </c>
      <c r="G90" s="283">
        <f>Бланк!X90</f>
        <v>0</v>
      </c>
      <c r="H90" s="69">
        <f>F90</f>
        <v>18</v>
      </c>
      <c r="I90" s="8" t="s">
        <v>14</v>
      </c>
      <c r="J90" s="69">
        <f>Бланк!AA90</f>
        <v>0</v>
      </c>
      <c r="K90" s="69">
        <f>Бланк!AB90</f>
        <v>164</v>
      </c>
      <c r="L90" s="69">
        <f>Бланк!AC90</f>
        <v>0</v>
      </c>
      <c r="M90" s="69">
        <f>Бланк!AD90</f>
        <v>0</v>
      </c>
    </row>
    <row r="91" spans="1:13" x14ac:dyDescent="0.25">
      <c r="A91" s="253"/>
      <c r="B91" s="253"/>
      <c r="C91" s="253"/>
      <c r="D91" s="253"/>
      <c r="E91" s="253"/>
      <c r="F91" s="253"/>
      <c r="G91" s="253"/>
      <c r="H91" s="69">
        <f>F90</f>
        <v>18</v>
      </c>
      <c r="I91" s="8" t="s">
        <v>15</v>
      </c>
      <c r="J91" s="69">
        <f>Бланк!AA91</f>
        <v>0</v>
      </c>
      <c r="K91" s="69">
        <f>Бланк!AB91</f>
        <v>0</v>
      </c>
      <c r="L91" s="69">
        <f>Бланк!AC91</f>
        <v>0</v>
      </c>
      <c r="M91" s="69">
        <f>Бланк!AD91</f>
        <v>0</v>
      </c>
    </row>
    <row r="92" spans="1:13" x14ac:dyDescent="0.25">
      <c r="A92" s="284"/>
      <c r="B92" s="284"/>
      <c r="C92" s="284"/>
      <c r="D92" s="284"/>
      <c r="E92" s="284"/>
      <c r="F92" s="284"/>
      <c r="G92" s="284"/>
      <c r="H92" s="69">
        <f>G90</f>
        <v>0</v>
      </c>
      <c r="I92" s="8" t="s">
        <v>1</v>
      </c>
      <c r="J92" s="69">
        <f>Бланк!AA92</f>
        <v>0</v>
      </c>
      <c r="K92" s="69">
        <f>Бланк!AB92</f>
        <v>0</v>
      </c>
      <c r="L92" s="69">
        <f>Бланк!AC92</f>
        <v>0</v>
      </c>
      <c r="M92" s="69">
        <f>Бланк!AD92</f>
        <v>0</v>
      </c>
    </row>
  </sheetData>
  <sheetProtection password="DD1C" sheet="1" objects="1" scenarios="1"/>
  <mergeCells count="211">
    <mergeCell ref="A1:M1"/>
    <mergeCell ref="A54:A56"/>
    <mergeCell ref="B54:B56"/>
    <mergeCell ref="C54:C56"/>
    <mergeCell ref="D54:D56"/>
    <mergeCell ref="E54:E56"/>
    <mergeCell ref="F54:F56"/>
    <mergeCell ref="G54:G56"/>
    <mergeCell ref="G3:G5"/>
    <mergeCell ref="A6:A8"/>
    <mergeCell ref="B6:B8"/>
    <mergeCell ref="C6:C8"/>
    <mergeCell ref="D6:D8"/>
    <mergeCell ref="E6:E8"/>
    <mergeCell ref="F6:F8"/>
    <mergeCell ref="G6:G8"/>
    <mergeCell ref="A3:A5"/>
    <mergeCell ref="B3:B5"/>
    <mergeCell ref="C3:C5"/>
    <mergeCell ref="D3:D5"/>
    <mergeCell ref="E3:E5"/>
    <mergeCell ref="F3:F5"/>
    <mergeCell ref="G9:G11"/>
    <mergeCell ref="A12:A14"/>
    <mergeCell ref="B12:B14"/>
    <mergeCell ref="C12:C14"/>
    <mergeCell ref="D12:D14"/>
    <mergeCell ref="E12:E14"/>
    <mergeCell ref="F12:F14"/>
    <mergeCell ref="G12:G14"/>
    <mergeCell ref="A9:A11"/>
    <mergeCell ref="B9:B11"/>
    <mergeCell ref="C9:C11"/>
    <mergeCell ref="D9:D11"/>
    <mergeCell ref="E9:E11"/>
    <mergeCell ref="F9:F11"/>
    <mergeCell ref="G15:G17"/>
    <mergeCell ref="A18:A20"/>
    <mergeCell ref="B18:B20"/>
    <mergeCell ref="C18:C20"/>
    <mergeCell ref="D18:D20"/>
    <mergeCell ref="E18:E20"/>
    <mergeCell ref="F18:F20"/>
    <mergeCell ref="G18:G20"/>
    <mergeCell ref="A15:A17"/>
    <mergeCell ref="B15:B17"/>
    <mergeCell ref="C15:C17"/>
    <mergeCell ref="D15:D17"/>
    <mergeCell ref="E15:E17"/>
    <mergeCell ref="F15:F17"/>
    <mergeCell ref="G21:G23"/>
    <mergeCell ref="A24:A26"/>
    <mergeCell ref="B24:B26"/>
    <mergeCell ref="C24:C26"/>
    <mergeCell ref="D24:D26"/>
    <mergeCell ref="E24:E26"/>
    <mergeCell ref="F24:F26"/>
    <mergeCell ref="G24:G26"/>
    <mergeCell ref="A21:A23"/>
    <mergeCell ref="B21:B23"/>
    <mergeCell ref="C21:C23"/>
    <mergeCell ref="D21:D23"/>
    <mergeCell ref="E21:E23"/>
    <mergeCell ref="F21:F23"/>
    <mergeCell ref="G27:G29"/>
    <mergeCell ref="A30:A32"/>
    <mergeCell ref="B30:B32"/>
    <mergeCell ref="C30:C32"/>
    <mergeCell ref="D30:D32"/>
    <mergeCell ref="E30:E32"/>
    <mergeCell ref="F30:F32"/>
    <mergeCell ref="G30:G32"/>
    <mergeCell ref="A27:A29"/>
    <mergeCell ref="B27:B29"/>
    <mergeCell ref="C27:C29"/>
    <mergeCell ref="D27:D29"/>
    <mergeCell ref="E27:E29"/>
    <mergeCell ref="F27:F29"/>
    <mergeCell ref="G33:G35"/>
    <mergeCell ref="A36:A38"/>
    <mergeCell ref="B36:B38"/>
    <mergeCell ref="C36:C38"/>
    <mergeCell ref="D36:D38"/>
    <mergeCell ref="E36:E38"/>
    <mergeCell ref="F36:F38"/>
    <mergeCell ref="G36:G38"/>
    <mergeCell ref="A33:A35"/>
    <mergeCell ref="B33:B35"/>
    <mergeCell ref="C33:C35"/>
    <mergeCell ref="D33:D35"/>
    <mergeCell ref="E33:E35"/>
    <mergeCell ref="F33:F35"/>
    <mergeCell ref="G39:G41"/>
    <mergeCell ref="A42:A44"/>
    <mergeCell ref="B42:B44"/>
    <mergeCell ref="C42:C44"/>
    <mergeCell ref="D42:D44"/>
    <mergeCell ref="E42:E44"/>
    <mergeCell ref="F42:F44"/>
    <mergeCell ref="G42:G44"/>
    <mergeCell ref="A39:A41"/>
    <mergeCell ref="B39:B41"/>
    <mergeCell ref="C39:C41"/>
    <mergeCell ref="D39:D41"/>
    <mergeCell ref="E39:E41"/>
    <mergeCell ref="F39:F41"/>
    <mergeCell ref="G51:G53"/>
    <mergeCell ref="A51:A53"/>
    <mergeCell ref="B51:B53"/>
    <mergeCell ref="C51:C53"/>
    <mergeCell ref="D51:D53"/>
    <mergeCell ref="E51:E53"/>
    <mergeCell ref="F51:F53"/>
    <mergeCell ref="G45:G47"/>
    <mergeCell ref="A48:A50"/>
    <mergeCell ref="B48:B50"/>
    <mergeCell ref="C48:C50"/>
    <mergeCell ref="D48:D50"/>
    <mergeCell ref="E48:E50"/>
    <mergeCell ref="F48:F50"/>
    <mergeCell ref="G48:G50"/>
    <mergeCell ref="A45:A47"/>
    <mergeCell ref="B45:B47"/>
    <mergeCell ref="C45:C47"/>
    <mergeCell ref="D45:D47"/>
    <mergeCell ref="E45:E47"/>
    <mergeCell ref="F45:F47"/>
    <mergeCell ref="A57:A59"/>
    <mergeCell ref="B57:B59"/>
    <mergeCell ref="C57:C59"/>
    <mergeCell ref="D57:D59"/>
    <mergeCell ref="E57:E59"/>
    <mergeCell ref="F57:F59"/>
    <mergeCell ref="G57:G59"/>
    <mergeCell ref="A60:A62"/>
    <mergeCell ref="B60:B62"/>
    <mergeCell ref="C60:C62"/>
    <mergeCell ref="D60:D62"/>
    <mergeCell ref="E60:E62"/>
    <mergeCell ref="F60:F62"/>
    <mergeCell ref="G60:G62"/>
    <mergeCell ref="A63:A65"/>
    <mergeCell ref="B63:B65"/>
    <mergeCell ref="C63:C65"/>
    <mergeCell ref="D63:D65"/>
    <mergeCell ref="E63:E65"/>
    <mergeCell ref="F63:F65"/>
    <mergeCell ref="G63:G65"/>
    <mergeCell ref="A66:A68"/>
    <mergeCell ref="B66:B68"/>
    <mergeCell ref="C66:C68"/>
    <mergeCell ref="D66:D68"/>
    <mergeCell ref="E66:E68"/>
    <mergeCell ref="F66:F68"/>
    <mergeCell ref="G66:G68"/>
    <mergeCell ref="A69:A71"/>
    <mergeCell ref="B69:B71"/>
    <mergeCell ref="C69:C71"/>
    <mergeCell ref="D69:D71"/>
    <mergeCell ref="E69:E71"/>
    <mergeCell ref="F69:F71"/>
    <mergeCell ref="G69:G71"/>
    <mergeCell ref="A72:A74"/>
    <mergeCell ref="B72:B74"/>
    <mergeCell ref="C72:C74"/>
    <mergeCell ref="D72:D74"/>
    <mergeCell ref="E72:E74"/>
    <mergeCell ref="F72:F74"/>
    <mergeCell ref="G72:G74"/>
    <mergeCell ref="A75:A77"/>
    <mergeCell ref="B75:B77"/>
    <mergeCell ref="C75:C77"/>
    <mergeCell ref="D75:D77"/>
    <mergeCell ref="E75:E77"/>
    <mergeCell ref="F75:F77"/>
    <mergeCell ref="G75:G77"/>
    <mergeCell ref="A78:A80"/>
    <mergeCell ref="B78:B80"/>
    <mergeCell ref="C78:C80"/>
    <mergeCell ref="D78:D80"/>
    <mergeCell ref="E78:E80"/>
    <mergeCell ref="F78:F80"/>
    <mergeCell ref="G78:G80"/>
    <mergeCell ref="A81:A83"/>
    <mergeCell ref="B81:B83"/>
    <mergeCell ref="C81:C83"/>
    <mergeCell ref="D81:D83"/>
    <mergeCell ref="E81:E83"/>
    <mergeCell ref="F81:F83"/>
    <mergeCell ref="G81:G83"/>
    <mergeCell ref="A84:A86"/>
    <mergeCell ref="B84:B86"/>
    <mergeCell ref="C84:C86"/>
    <mergeCell ref="D84:D86"/>
    <mergeCell ref="E84:E86"/>
    <mergeCell ref="F84:F86"/>
    <mergeCell ref="G84:G86"/>
    <mergeCell ref="A87:A89"/>
    <mergeCell ref="B87:B89"/>
    <mergeCell ref="C87:C89"/>
    <mergeCell ref="D87:D89"/>
    <mergeCell ref="E87:E89"/>
    <mergeCell ref="F87:F89"/>
    <mergeCell ref="G87:G89"/>
    <mergeCell ref="A90:A92"/>
    <mergeCell ref="B90:B92"/>
    <mergeCell ref="C90:C92"/>
    <mergeCell ref="D90:D92"/>
    <mergeCell ref="E90:E92"/>
    <mergeCell ref="F90:F92"/>
    <mergeCell ref="G90:G92"/>
  </mergeCells>
  <pageMargins left="0.23622047244094491" right="0.23622047244094491" top="0.15748031496062992" bottom="0.15748031496062992"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9"/>
  <sheetViews>
    <sheetView workbookViewId="0">
      <selection activeCell="R8" sqref="R8"/>
    </sheetView>
  </sheetViews>
  <sheetFormatPr defaultRowHeight="15" x14ac:dyDescent="0.25"/>
  <cols>
    <col min="2" max="2" width="7.7109375" hidden="1" customWidth="1"/>
    <col min="3" max="3" width="27" hidden="1" customWidth="1"/>
    <col min="4" max="4" width="13.5703125" style="117" hidden="1" customWidth="1"/>
    <col min="5" max="5" width="12.140625" hidden="1" customWidth="1"/>
    <col min="6" max="6" width="17.5703125" hidden="1" customWidth="1"/>
    <col min="7" max="7" width="20" hidden="1" customWidth="1"/>
    <col min="8" max="8" width="13.140625" hidden="1" customWidth="1"/>
    <col min="9" max="9" width="15.28515625" hidden="1" customWidth="1"/>
    <col min="10" max="10" width="9.140625" hidden="1" customWidth="1"/>
  </cols>
  <sheetData>
    <row r="1" spans="2:9" ht="15.75" thickBot="1" x14ac:dyDescent="0.3"/>
    <row r="2" spans="2:9" ht="15.75" thickBot="1" x14ac:dyDescent="0.3">
      <c r="C2" t="s">
        <v>90</v>
      </c>
      <c r="E2" t="s">
        <v>58</v>
      </c>
      <c r="F2" s="95">
        <f>'Фасады Клеаф'!K6</f>
        <v>28.3</v>
      </c>
    </row>
    <row r="4" spans="2:9" s="90" customFormat="1" ht="30" x14ac:dyDescent="0.25">
      <c r="B4" s="91" t="s">
        <v>93</v>
      </c>
      <c r="C4" s="91" t="s">
        <v>91</v>
      </c>
      <c r="D4" s="118" t="s">
        <v>92</v>
      </c>
      <c r="E4" s="91" t="s">
        <v>94</v>
      </c>
      <c r="F4" s="91" t="s">
        <v>92</v>
      </c>
      <c r="G4" s="91" t="s">
        <v>94</v>
      </c>
      <c r="H4" s="91" t="s">
        <v>92</v>
      </c>
      <c r="I4" s="91" t="s">
        <v>94</v>
      </c>
    </row>
    <row r="5" spans="2:9" s="90" customFormat="1" ht="30" x14ac:dyDescent="0.25">
      <c r="B5" s="91"/>
      <c r="C5" s="91"/>
      <c r="D5" s="118" t="s">
        <v>101</v>
      </c>
      <c r="E5" s="91"/>
      <c r="F5" s="91" t="s">
        <v>102</v>
      </c>
      <c r="G5" s="91"/>
      <c r="H5" s="91" t="s">
        <v>103</v>
      </c>
      <c r="I5" s="91"/>
    </row>
    <row r="6" spans="2:9" x14ac:dyDescent="0.25">
      <c r="B6" s="94">
        <v>1</v>
      </c>
      <c r="C6" s="93" t="s">
        <v>59</v>
      </c>
      <c r="D6" s="119">
        <v>6.92</v>
      </c>
      <c r="E6" s="94" t="s">
        <v>95</v>
      </c>
      <c r="F6" s="94">
        <v>5.8</v>
      </c>
      <c r="G6" s="94" t="s">
        <v>95</v>
      </c>
      <c r="H6" s="94">
        <v>0.19</v>
      </c>
      <c r="I6" s="94" t="s">
        <v>95</v>
      </c>
    </row>
    <row r="7" spans="2:9" x14ac:dyDescent="0.25">
      <c r="B7" s="94">
        <v>2</v>
      </c>
      <c r="C7" s="93" t="s">
        <v>60</v>
      </c>
      <c r="D7" s="119">
        <v>6.92</v>
      </c>
      <c r="E7" s="94" t="s">
        <v>95</v>
      </c>
      <c r="F7" s="94">
        <v>6.44</v>
      </c>
      <c r="G7" s="94" t="s">
        <v>95</v>
      </c>
      <c r="H7" s="94">
        <v>0.23</v>
      </c>
      <c r="I7" s="94" t="s">
        <v>95</v>
      </c>
    </row>
    <row r="8" spans="2:9" x14ac:dyDescent="0.25">
      <c r="B8" s="94">
        <v>3</v>
      </c>
      <c r="C8" s="93" t="s">
        <v>61</v>
      </c>
      <c r="D8" s="119">
        <v>7.02</v>
      </c>
      <c r="E8" s="94" t="s">
        <v>95</v>
      </c>
      <c r="F8" s="94"/>
      <c r="G8" s="94" t="s">
        <v>95</v>
      </c>
      <c r="H8" s="94">
        <v>0.23</v>
      </c>
      <c r="I8" s="94" t="s">
        <v>95</v>
      </c>
    </row>
    <row r="9" spans="2:9" x14ac:dyDescent="0.25">
      <c r="B9" s="94">
        <v>4</v>
      </c>
      <c r="C9" s="93" t="s">
        <v>62</v>
      </c>
      <c r="D9" s="119">
        <v>7.22</v>
      </c>
      <c r="E9" s="94" t="s">
        <v>95</v>
      </c>
      <c r="F9" s="94">
        <v>6.11</v>
      </c>
      <c r="G9" s="94" t="s">
        <v>95</v>
      </c>
      <c r="H9" s="94">
        <v>0.23</v>
      </c>
      <c r="I9" s="94" t="s">
        <v>95</v>
      </c>
    </row>
    <row r="10" spans="2:9" x14ac:dyDescent="0.25">
      <c r="B10" s="94">
        <v>5</v>
      </c>
      <c r="C10" s="93" t="s">
        <v>63</v>
      </c>
      <c r="D10" s="119">
        <v>7.22</v>
      </c>
      <c r="E10" s="94" t="s">
        <v>95</v>
      </c>
      <c r="F10" s="94">
        <v>6.11</v>
      </c>
      <c r="G10" s="94" t="s">
        <v>95</v>
      </c>
      <c r="H10" s="94">
        <v>0.23</v>
      </c>
      <c r="I10" s="94" t="s">
        <v>95</v>
      </c>
    </row>
    <row r="11" spans="2:9" x14ac:dyDescent="0.25">
      <c r="B11" s="94">
        <v>6</v>
      </c>
      <c r="C11" s="93" t="s">
        <v>64</v>
      </c>
      <c r="D11" s="119">
        <v>7.45</v>
      </c>
      <c r="E11" s="94" t="s">
        <v>95</v>
      </c>
      <c r="F11" s="94">
        <v>6.33</v>
      </c>
      <c r="G11" s="94" t="s">
        <v>95</v>
      </c>
      <c r="H11" s="94">
        <v>0.23</v>
      </c>
      <c r="I11" s="94" t="s">
        <v>95</v>
      </c>
    </row>
    <row r="12" spans="2:9" x14ac:dyDescent="0.25">
      <c r="B12" s="94">
        <v>7</v>
      </c>
      <c r="C12" s="93" t="s">
        <v>65</v>
      </c>
      <c r="D12" s="119">
        <v>7.45</v>
      </c>
      <c r="E12" s="94" t="s">
        <v>95</v>
      </c>
      <c r="F12" s="94">
        <v>6.33</v>
      </c>
      <c r="G12" s="94" t="s">
        <v>95</v>
      </c>
      <c r="H12" s="94">
        <v>0.23</v>
      </c>
      <c r="I12" s="94" t="s">
        <v>95</v>
      </c>
    </row>
    <row r="13" spans="2:9" x14ac:dyDescent="0.25">
      <c r="B13" s="94">
        <v>8</v>
      </c>
      <c r="C13" s="93" t="s">
        <v>66</v>
      </c>
      <c r="D13" s="119">
        <v>7.45</v>
      </c>
      <c r="E13" s="94" t="s">
        <v>95</v>
      </c>
      <c r="F13" s="94">
        <v>7.03</v>
      </c>
      <c r="G13" s="94" t="s">
        <v>95</v>
      </c>
      <c r="H13" s="94">
        <v>0.23</v>
      </c>
      <c r="I13" s="94" t="s">
        <v>95</v>
      </c>
    </row>
    <row r="14" spans="2:9" x14ac:dyDescent="0.25">
      <c r="B14" s="94">
        <v>9</v>
      </c>
      <c r="C14" s="93" t="s">
        <v>67</v>
      </c>
      <c r="D14" s="119">
        <v>7.72</v>
      </c>
      <c r="E14" s="94" t="s">
        <v>95</v>
      </c>
      <c r="F14" s="94"/>
      <c r="G14" s="94" t="s">
        <v>95</v>
      </c>
      <c r="H14" s="94">
        <v>0.36</v>
      </c>
      <c r="I14" s="94" t="s">
        <v>95</v>
      </c>
    </row>
    <row r="15" spans="2:9" x14ac:dyDescent="0.25">
      <c r="B15" s="94">
        <v>10</v>
      </c>
      <c r="C15" s="93" t="s">
        <v>68</v>
      </c>
      <c r="D15" s="119">
        <v>8.41</v>
      </c>
      <c r="E15" s="94" t="s">
        <v>95</v>
      </c>
      <c r="F15" s="94">
        <v>7.33</v>
      </c>
      <c r="G15" s="94" t="s">
        <v>95</v>
      </c>
      <c r="H15" s="94">
        <v>0.23</v>
      </c>
      <c r="I15" s="94" t="s">
        <v>95</v>
      </c>
    </row>
    <row r="16" spans="2:9" x14ac:dyDescent="0.25">
      <c r="B16" s="94">
        <v>11</v>
      </c>
      <c r="C16" s="93" t="s">
        <v>70</v>
      </c>
      <c r="D16" s="119">
        <v>9.7100000000000009</v>
      </c>
      <c r="E16" s="94" t="s">
        <v>95</v>
      </c>
      <c r="F16" s="94">
        <v>8.51</v>
      </c>
      <c r="G16" s="94" t="s">
        <v>95</v>
      </c>
      <c r="H16" s="94">
        <v>0.23</v>
      </c>
      <c r="I16" s="94" t="s">
        <v>95</v>
      </c>
    </row>
    <row r="17" spans="2:9" x14ac:dyDescent="0.25">
      <c r="B17" s="94">
        <v>12</v>
      </c>
      <c r="C17" s="93" t="s">
        <v>71</v>
      </c>
      <c r="D17" s="119">
        <v>9.7100000000000009</v>
      </c>
      <c r="E17" s="94" t="s">
        <v>95</v>
      </c>
      <c r="F17" s="94">
        <v>8.51</v>
      </c>
      <c r="G17" s="94" t="s">
        <v>95</v>
      </c>
      <c r="H17" s="94">
        <v>0.19</v>
      </c>
      <c r="I17" s="94" t="s">
        <v>95</v>
      </c>
    </row>
    <row r="18" spans="2:9" x14ac:dyDescent="0.25">
      <c r="B18" s="94">
        <v>13</v>
      </c>
      <c r="C18" s="93" t="s">
        <v>72</v>
      </c>
      <c r="D18" s="119">
        <v>9.7100000000000009</v>
      </c>
      <c r="E18" s="94" t="s">
        <v>95</v>
      </c>
      <c r="F18" s="94">
        <v>8.51</v>
      </c>
      <c r="G18" s="94" t="s">
        <v>95</v>
      </c>
      <c r="H18" s="94">
        <v>0.19</v>
      </c>
      <c r="I18" s="94" t="s">
        <v>95</v>
      </c>
    </row>
    <row r="19" spans="2:9" x14ac:dyDescent="0.25">
      <c r="B19" s="94">
        <v>14</v>
      </c>
      <c r="C19" s="93" t="s">
        <v>140</v>
      </c>
      <c r="D19" s="119">
        <v>6.02</v>
      </c>
      <c r="E19" s="94" t="s">
        <v>95</v>
      </c>
      <c r="F19" s="94">
        <v>5</v>
      </c>
      <c r="G19" s="94" t="s">
        <v>95</v>
      </c>
      <c r="H19" s="94">
        <v>0.23499999999999999</v>
      </c>
      <c r="I19" s="94" t="s">
        <v>95</v>
      </c>
    </row>
    <row r="20" spans="2:9" s="105" customFormat="1" x14ac:dyDescent="0.25">
      <c r="B20" s="111"/>
      <c r="C20" s="112">
        <v>0</v>
      </c>
      <c r="D20" s="120">
        <v>0</v>
      </c>
      <c r="E20" s="111"/>
      <c r="F20" s="111">
        <v>0</v>
      </c>
      <c r="G20" s="111"/>
      <c r="H20" s="111">
        <v>0</v>
      </c>
      <c r="I20" s="111"/>
    </row>
    <row r="21" spans="2:9" x14ac:dyDescent="0.25">
      <c r="B21" s="113">
        <v>43</v>
      </c>
      <c r="C21" s="114" t="s">
        <v>96</v>
      </c>
      <c r="D21" s="121">
        <v>7.4999999999999997E-3</v>
      </c>
      <c r="E21" s="113" t="s">
        <v>95</v>
      </c>
      <c r="F21" s="115">
        <f>D21*$F$2</f>
        <v>0.21224999999999999</v>
      </c>
      <c r="G21" s="124" t="s">
        <v>124</v>
      </c>
    </row>
    <row r="22" spans="2:9" x14ac:dyDescent="0.25">
      <c r="B22" s="94">
        <v>44</v>
      </c>
      <c r="C22" s="92" t="s">
        <v>97</v>
      </c>
      <c r="D22" s="122">
        <v>3.3</v>
      </c>
      <c r="E22" s="94" t="s">
        <v>95</v>
      </c>
      <c r="F22" s="116">
        <f>D22*$F$2</f>
        <v>93.39</v>
      </c>
      <c r="G22" s="124" t="s">
        <v>125</v>
      </c>
    </row>
    <row r="23" spans="2:9" x14ac:dyDescent="0.25">
      <c r="B23" s="94">
        <v>45</v>
      </c>
      <c r="C23" s="92" t="s">
        <v>21</v>
      </c>
      <c r="D23" s="123">
        <f t="shared" ref="D23:D32" si="0">F23/$F$2</f>
        <v>8.8339222614840993E-2</v>
      </c>
      <c r="E23" s="94" t="s">
        <v>95</v>
      </c>
      <c r="F23" s="102">
        <v>2.5</v>
      </c>
      <c r="G23" s="124" t="s">
        <v>105</v>
      </c>
    </row>
    <row r="24" spans="2:9" x14ac:dyDescent="0.25">
      <c r="B24" s="94">
        <v>46</v>
      </c>
      <c r="C24" s="92" t="s">
        <v>23</v>
      </c>
      <c r="D24" s="123">
        <f t="shared" si="0"/>
        <v>0.17667844522968199</v>
      </c>
      <c r="E24" s="94" t="s">
        <v>95</v>
      </c>
      <c r="F24" s="102">
        <v>5</v>
      </c>
      <c r="G24" s="124" t="s">
        <v>105</v>
      </c>
    </row>
    <row r="25" spans="2:9" x14ac:dyDescent="0.25">
      <c r="B25" s="94">
        <v>47</v>
      </c>
      <c r="C25" s="92" t="s">
        <v>4</v>
      </c>
      <c r="D25" s="123">
        <f t="shared" si="0"/>
        <v>0.27561837455830385</v>
      </c>
      <c r="E25" s="94" t="s">
        <v>95</v>
      </c>
      <c r="F25" s="102">
        <v>7.8</v>
      </c>
      <c r="G25" s="124" t="s">
        <v>105</v>
      </c>
    </row>
    <row r="26" spans="2:9" x14ac:dyDescent="0.25">
      <c r="B26" s="94">
        <v>48</v>
      </c>
      <c r="C26" s="92" t="s">
        <v>24</v>
      </c>
      <c r="D26" s="123">
        <f t="shared" si="0"/>
        <v>4.5936395759717315E-2</v>
      </c>
      <c r="E26" s="94" t="s">
        <v>95</v>
      </c>
      <c r="F26" s="102">
        <v>1.3</v>
      </c>
      <c r="G26" s="124" t="s">
        <v>124</v>
      </c>
    </row>
    <row r="27" spans="2:9" x14ac:dyDescent="0.25">
      <c r="B27" s="94">
        <v>49</v>
      </c>
      <c r="C27" s="92" t="s">
        <v>113</v>
      </c>
      <c r="D27" s="123">
        <f t="shared" si="0"/>
        <v>1.7667844522968197</v>
      </c>
      <c r="E27" s="94" t="s">
        <v>95</v>
      </c>
      <c r="F27" s="102">
        <v>50</v>
      </c>
      <c r="G27" s="124" t="s">
        <v>124</v>
      </c>
    </row>
    <row r="28" spans="2:9" x14ac:dyDescent="0.25">
      <c r="B28" s="94">
        <v>50</v>
      </c>
      <c r="C28" s="92" t="s">
        <v>114</v>
      </c>
      <c r="D28" s="123">
        <f t="shared" si="0"/>
        <v>3.5335689045936394</v>
      </c>
      <c r="E28" s="94" t="s">
        <v>95</v>
      </c>
      <c r="F28" s="108">
        <v>100</v>
      </c>
      <c r="G28" s="124" t="s">
        <v>124</v>
      </c>
    </row>
    <row r="29" spans="2:9" x14ac:dyDescent="0.25">
      <c r="B29" s="94">
        <v>51</v>
      </c>
      <c r="C29" s="92" t="s">
        <v>115</v>
      </c>
      <c r="D29" s="123">
        <f t="shared" si="0"/>
        <v>5.3003533568904588</v>
      </c>
      <c r="E29" s="94" t="s">
        <v>95</v>
      </c>
      <c r="F29" s="102">
        <v>150</v>
      </c>
      <c r="G29" s="124" t="s">
        <v>124</v>
      </c>
    </row>
    <row r="30" spans="2:9" x14ac:dyDescent="0.25">
      <c r="B30" s="94">
        <v>52</v>
      </c>
      <c r="C30" s="92" t="s">
        <v>116</v>
      </c>
      <c r="D30" s="123">
        <f t="shared" si="0"/>
        <v>7.0671378091872787</v>
      </c>
      <c r="E30" s="94" t="s">
        <v>95</v>
      </c>
      <c r="F30" s="102">
        <v>200</v>
      </c>
      <c r="G30" s="124" t="s">
        <v>124</v>
      </c>
    </row>
    <row r="31" spans="2:9" x14ac:dyDescent="0.25">
      <c r="B31" s="94">
        <v>53</v>
      </c>
      <c r="C31" s="92" t="s">
        <v>127</v>
      </c>
      <c r="D31" s="123">
        <f t="shared" si="0"/>
        <v>1.0600706713780918E-2</v>
      </c>
      <c r="E31" s="94" t="s">
        <v>95</v>
      </c>
      <c r="F31" s="102">
        <v>0.3</v>
      </c>
      <c r="G31" s="124" t="s">
        <v>124</v>
      </c>
    </row>
    <row r="32" spans="2:9" x14ac:dyDescent="0.25">
      <c r="B32" s="94">
        <v>54</v>
      </c>
      <c r="C32" s="92" t="s">
        <v>128</v>
      </c>
      <c r="D32" s="123">
        <f t="shared" si="0"/>
        <v>1.6216862122531196E-2</v>
      </c>
      <c r="E32" s="94" t="s">
        <v>95</v>
      </c>
      <c r="F32" s="125">
        <f>95/I32</f>
        <v>0.45893719806763283</v>
      </c>
      <c r="G32" s="124" t="s">
        <v>105</v>
      </c>
      <c r="H32" t="s">
        <v>126</v>
      </c>
      <c r="I32">
        <f>0.6*345</f>
        <v>207</v>
      </c>
    </row>
    <row r="33" spans="2:5" x14ac:dyDescent="0.25">
      <c r="B33" s="94">
        <v>55</v>
      </c>
      <c r="C33" s="92"/>
      <c r="D33" s="119"/>
      <c r="E33" s="94" t="s">
        <v>95</v>
      </c>
    </row>
    <row r="34" spans="2:5" x14ac:dyDescent="0.25">
      <c r="B34" s="94">
        <v>56</v>
      </c>
      <c r="C34" s="92"/>
      <c r="D34" s="119"/>
      <c r="E34" s="94" t="s">
        <v>95</v>
      </c>
    </row>
    <row r="35" spans="2:5" x14ac:dyDescent="0.25">
      <c r="B35" s="94">
        <v>57</v>
      </c>
      <c r="C35" s="92"/>
      <c r="D35" s="119"/>
      <c r="E35" s="94" t="s">
        <v>95</v>
      </c>
    </row>
    <row r="36" spans="2:5" x14ac:dyDescent="0.25">
      <c r="B36" s="94">
        <v>58</v>
      </c>
      <c r="C36" s="92"/>
      <c r="D36" s="119"/>
      <c r="E36" s="94" t="s">
        <v>95</v>
      </c>
    </row>
    <row r="37" spans="2:5" x14ac:dyDescent="0.25">
      <c r="B37" s="94">
        <v>59</v>
      </c>
      <c r="C37" s="92"/>
      <c r="D37" s="119"/>
      <c r="E37" s="94" t="s">
        <v>95</v>
      </c>
    </row>
    <row r="38" spans="2:5" x14ac:dyDescent="0.25">
      <c r="B38" s="94">
        <v>60</v>
      </c>
      <c r="C38" s="92"/>
      <c r="D38" s="119"/>
      <c r="E38" s="94" t="s">
        <v>95</v>
      </c>
    </row>
    <row r="39" spans="2:5" x14ac:dyDescent="0.25">
      <c r="B39" s="94">
        <v>61</v>
      </c>
      <c r="C39" s="92"/>
      <c r="D39" s="119"/>
      <c r="E39" s="94" t="s">
        <v>95</v>
      </c>
    </row>
  </sheetData>
  <sheetProtection password="DD1C" sheet="1" objects="1" scenarios="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Фасады Клеаф</vt:lpstr>
      <vt:lpstr>Бланк</vt:lpstr>
      <vt:lpstr>kopir</vt:lpstr>
      <vt:lpstr>Спецификация</vt:lpstr>
      <vt:lpstr>Исх дан мат и усл</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2016-08-09T11:43:31Z</dcterms:modified>
</cp:coreProperties>
</file>